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kl-file3.mil.intra\Documents$\karin.muru\Documents\KL võistlused\"/>
    </mc:Choice>
  </mc:AlternateContent>
  <bookViews>
    <workbookView xWindow="0" yWindow="0" windowWidth="28800" windowHeight="12300" activeTab="5"/>
  </bookViews>
  <sheets>
    <sheet name="Copy of 100m" sheetId="2" r:id="rId1"/>
    <sheet name="Copy of 25m TK" sheetId="4" r:id="rId2"/>
    <sheet name="Copy of 25m VK" sheetId="6" r:id="rId3"/>
    <sheet name="Copy of 300m" sheetId="8" r:id="rId4"/>
    <sheet name="Võistkond" sheetId="9" r:id="rId5"/>
    <sheet name="Võistkond_lühike" sheetId="10" r:id="rId6"/>
  </sheets>
  <calcPr calcId="162913"/>
</workbook>
</file>

<file path=xl/calcChain.xml><?xml version="1.0" encoding="utf-8"?>
<calcChain xmlns="http://schemas.openxmlformats.org/spreadsheetml/2006/main">
  <c r="A12" i="10" l="1"/>
  <c r="A18" i="10"/>
  <c r="N24" i="10"/>
  <c r="D20" i="10"/>
  <c r="C14" i="10"/>
  <c r="D89" i="9"/>
  <c r="C95" i="9"/>
  <c r="I73" i="9"/>
  <c r="K94" i="9"/>
  <c r="C3" i="10"/>
  <c r="K23" i="10"/>
  <c r="L18" i="10"/>
  <c r="K12" i="10"/>
  <c r="L87" i="9"/>
  <c r="E93" i="9"/>
  <c r="C72" i="9"/>
  <c r="L92" i="9"/>
  <c r="K95" i="9"/>
  <c r="E22" i="10"/>
  <c r="F17" i="10"/>
  <c r="E11" i="10"/>
  <c r="F86" i="9"/>
  <c r="F91" i="9"/>
  <c r="K70" i="9"/>
  <c r="M90" i="9"/>
  <c r="M93" i="9"/>
  <c r="L22" i="10"/>
  <c r="C76" i="9"/>
  <c r="A78" i="9"/>
  <c r="N77" i="9"/>
  <c r="F56" i="9"/>
  <c r="N66" i="9"/>
  <c r="A42" i="9"/>
  <c r="M86" i="9"/>
  <c r="G19" i="10"/>
  <c r="H14" i="10"/>
  <c r="H83" i="9"/>
  <c r="I87" i="9"/>
  <c r="L67" i="9"/>
  <c r="B87" i="9"/>
  <c r="A90" i="9"/>
  <c r="B13" i="10"/>
  <c r="B6" i="10"/>
  <c r="B82" i="9"/>
  <c r="J85" i="9"/>
  <c r="F24" i="10"/>
  <c r="C85" i="9"/>
  <c r="C88" i="9"/>
  <c r="I16" i="10"/>
  <c r="M23" i="10"/>
  <c r="J4" i="10"/>
  <c r="B20" i="10"/>
  <c r="K83" i="9"/>
  <c r="J18" i="10"/>
  <c r="E83" i="9"/>
  <c r="D86" i="9"/>
  <c r="C12" i="10"/>
  <c r="A92" i="9"/>
  <c r="F70" i="9"/>
  <c r="E70" i="9"/>
  <c r="F50" i="9"/>
  <c r="C58" i="9"/>
  <c r="C36" i="9"/>
  <c r="G67" i="9"/>
  <c r="N17" i="10"/>
  <c r="N86" i="9"/>
  <c r="E71" i="9"/>
  <c r="I94" i="9"/>
  <c r="H16" i="10"/>
  <c r="H85" i="9"/>
  <c r="M69" i="9"/>
  <c r="K92" i="9"/>
  <c r="B15" i="10"/>
  <c r="B84" i="9"/>
  <c r="G68" i="9"/>
  <c r="L90" i="9"/>
  <c r="M66" i="9"/>
  <c r="M74" i="9"/>
  <c r="M62" i="9"/>
  <c r="J76" i="9"/>
  <c r="D95" i="9"/>
  <c r="J12" i="10"/>
  <c r="L66" i="9"/>
  <c r="K66" i="9"/>
  <c r="K47" i="9"/>
  <c r="I54" i="9"/>
  <c r="G33" i="9"/>
  <c r="A3" i="10"/>
  <c r="J67" i="9"/>
  <c r="F48" i="9"/>
  <c r="A34" i="9"/>
  <c r="M50" i="9"/>
  <c r="G88" i="9"/>
  <c r="B30" i="9"/>
  <c r="N9" i="9"/>
  <c r="N84" i="9"/>
  <c r="M19" i="10"/>
  <c r="E9" i="10"/>
  <c r="K8" i="10"/>
  <c r="C81" i="9"/>
  <c r="G18" i="10"/>
  <c r="K6" i="10"/>
  <c r="C6" i="10"/>
  <c r="H13" i="10"/>
  <c r="A17" i="10"/>
  <c r="K4" i="10"/>
  <c r="D4" i="10"/>
  <c r="N3" i="10"/>
  <c r="L82" i="9"/>
  <c r="D62" i="9"/>
  <c r="K48" i="9"/>
  <c r="M56" i="9"/>
  <c r="I2" i="10"/>
  <c r="K90" i="9"/>
  <c r="E90" i="9"/>
  <c r="L60" i="9"/>
  <c r="H78" i="9"/>
  <c r="J46" i="9"/>
  <c r="H27" i="9"/>
  <c r="K72" i="9"/>
  <c r="L76" i="9"/>
  <c r="B65" i="9"/>
  <c r="H80" i="9"/>
  <c r="K43" i="9"/>
  <c r="I58" i="9"/>
  <c r="N22" i="9"/>
  <c r="A3" i="9"/>
  <c r="I20" i="10"/>
  <c r="J15" i="10"/>
  <c r="I9" i="10"/>
  <c r="J84" i="9"/>
  <c r="B89" i="9"/>
  <c r="A69" i="9"/>
  <c r="I88" i="9"/>
  <c r="I91" i="9"/>
  <c r="C19" i="10"/>
  <c r="D14" i="10"/>
  <c r="K7" i="10"/>
  <c r="D83" i="9"/>
  <c r="C87" i="9"/>
  <c r="H67" i="9"/>
  <c r="K86" i="9"/>
  <c r="J89" i="9"/>
  <c r="K17" i="10"/>
  <c r="L12" i="10"/>
  <c r="L5" i="10"/>
  <c r="J24" i="10"/>
  <c r="E85" i="9"/>
  <c r="D23" i="10"/>
  <c r="L84" i="9"/>
  <c r="K87" i="9"/>
  <c r="K16" i="10"/>
  <c r="L3" i="10"/>
  <c r="N71" i="9"/>
  <c r="L71" i="9"/>
  <c r="I51" i="9"/>
  <c r="K59" i="9"/>
  <c r="E37" i="9"/>
  <c r="I70" i="9"/>
  <c r="M14" i="10"/>
  <c r="C22" i="10"/>
  <c r="K2" i="10"/>
  <c r="D13" i="10"/>
  <c r="I81" i="9"/>
  <c r="D12" i="10"/>
  <c r="J20" i="10"/>
  <c r="N83" i="9"/>
  <c r="G13" i="10"/>
  <c r="K20" i="10"/>
  <c r="L95" i="9"/>
  <c r="I10" i="10"/>
  <c r="C80" i="9"/>
  <c r="B10" i="10"/>
  <c r="N14" i="10"/>
  <c r="A82" i="9"/>
  <c r="E19" i="10"/>
  <c r="F94" i="9"/>
  <c r="G8" i="10"/>
  <c r="K78" i="9"/>
  <c r="L7" i="10"/>
  <c r="C11" i="10"/>
  <c r="I80" i="9"/>
  <c r="D87" i="9"/>
  <c r="A95" i="9"/>
  <c r="K64" i="9"/>
  <c r="J64" i="9"/>
  <c r="L23" i="10"/>
  <c r="L51" i="9"/>
  <c r="F31" i="9"/>
  <c r="B60" i="9"/>
  <c r="A21" i="10"/>
  <c r="N10" i="10"/>
  <c r="H10" i="10"/>
  <c r="G82" i="9"/>
  <c r="I19" i="10"/>
  <c r="M8" i="10"/>
  <c r="F8" i="10"/>
  <c r="M80" i="9"/>
  <c r="C18" i="10"/>
  <c r="D6" i="10"/>
  <c r="K5" i="10"/>
  <c r="B11" i="10"/>
  <c r="M88" i="9"/>
  <c r="G63" i="9"/>
  <c r="D50" i="9"/>
  <c r="G58" i="9"/>
  <c r="L9" i="10"/>
  <c r="G81" i="9"/>
  <c r="N1" i="10"/>
  <c r="N61" i="9"/>
  <c r="C82" i="9"/>
  <c r="E48" i="9"/>
  <c r="K28" i="9"/>
  <c r="M81" i="9"/>
  <c r="L79" i="9"/>
  <c r="M70" i="9"/>
  <c r="I8" i="10"/>
  <c r="N44" i="9"/>
  <c r="L61" i="9"/>
  <c r="D24" i="9"/>
  <c r="F4" i="9"/>
  <c r="K21" i="10"/>
  <c r="K10" i="10"/>
  <c r="I90" i="9"/>
  <c r="C90" i="9"/>
  <c r="E20" i="10"/>
  <c r="C9" i="10"/>
  <c r="K88" i="9"/>
  <c r="D88" i="9"/>
  <c r="M18" i="10"/>
  <c r="E7" i="10"/>
  <c r="L86" i="9"/>
  <c r="E86" i="9"/>
  <c r="E21" i="10"/>
  <c r="G73" i="9"/>
  <c r="L52" i="9"/>
  <c r="G38" i="9"/>
  <c r="J21" i="10"/>
  <c r="A75" i="9"/>
  <c r="J77" i="9"/>
  <c r="H77" i="9"/>
  <c r="B56" i="9"/>
  <c r="D66" i="9"/>
  <c r="K41" i="9"/>
  <c r="M83" i="9"/>
  <c r="A2" i="10"/>
  <c r="N64" i="9"/>
  <c r="E52" i="9"/>
  <c r="N63" i="9"/>
  <c r="N38" i="9"/>
  <c r="A46" i="9"/>
  <c r="D18" i="9"/>
  <c r="L64" i="9"/>
  <c r="A16" i="10"/>
  <c r="E23" i="10"/>
  <c r="A4" i="10"/>
  <c r="L17" i="10"/>
  <c r="A83" i="9"/>
  <c r="F16" i="10"/>
  <c r="H82" i="9"/>
  <c r="G85" i="9"/>
  <c r="I14" i="10"/>
  <c r="M21" i="10"/>
  <c r="F12" i="10"/>
  <c r="E81" i="9"/>
  <c r="J11" i="10"/>
  <c r="H19" i="10"/>
  <c r="I83" i="9"/>
  <c r="C13" i="10"/>
  <c r="G20" i="10"/>
  <c r="H95" i="9"/>
  <c r="D10" i="10"/>
  <c r="M79" i="9"/>
  <c r="K9" i="10"/>
  <c r="L13" i="10"/>
  <c r="K81" i="9"/>
  <c r="L91" i="9"/>
  <c r="N6" i="10"/>
  <c r="M65" i="9"/>
  <c r="L65" i="9"/>
  <c r="L46" i="9"/>
  <c r="G53" i="9"/>
  <c r="I32" i="9"/>
  <c r="I61" i="9"/>
  <c r="J23" i="10"/>
  <c r="I17" i="10"/>
  <c r="J92" i="9"/>
  <c r="G5" i="10"/>
  <c r="A77" i="9"/>
  <c r="A5" i="10"/>
  <c r="J8" i="10"/>
  <c r="I7" i="10"/>
  <c r="D22" i="10"/>
  <c r="C16" i="10"/>
  <c r="D91" i="9"/>
  <c r="F4" i="10"/>
  <c r="I75" i="9"/>
  <c r="M2" i="10"/>
  <c r="A6" i="10"/>
  <c r="K93" i="9"/>
  <c r="L20" i="10"/>
  <c r="K14" i="10"/>
  <c r="L89" i="9"/>
  <c r="N95" i="9"/>
  <c r="C74" i="9"/>
  <c r="G95" i="9"/>
  <c r="C4" i="10"/>
  <c r="C23" i="10"/>
  <c r="H92" i="9"/>
  <c r="C86" i="9"/>
  <c r="K85" i="9"/>
  <c r="M59" i="9"/>
  <c r="D76" i="9"/>
  <c r="I45" i="9"/>
  <c r="I26" i="9"/>
  <c r="M22" i="10"/>
  <c r="M11" i="10"/>
  <c r="C92" i="9"/>
  <c r="J91" i="9"/>
  <c r="G21" i="10"/>
  <c r="D90" i="9"/>
  <c r="K89" i="9"/>
  <c r="A20" i="10"/>
  <c r="L8" i="10"/>
  <c r="E88" i="9"/>
  <c r="M87" i="9"/>
  <c r="J13" i="10"/>
  <c r="N74" i="9"/>
  <c r="N53" i="9"/>
  <c r="J39" i="9"/>
  <c r="M12" i="10"/>
  <c r="I79" i="9"/>
  <c r="C79" i="9"/>
  <c r="B79" i="9"/>
  <c r="D57" i="9"/>
  <c r="F69" i="9"/>
  <c r="M42" i="9"/>
  <c r="A1" i="10"/>
  <c r="L21" i="10"/>
  <c r="I67" i="9"/>
  <c r="F55" i="9"/>
  <c r="J66" i="9"/>
  <c r="D40" i="9"/>
  <c r="C49" i="9"/>
  <c r="G19" i="9"/>
  <c r="H70" i="9"/>
  <c r="I12" i="10"/>
  <c r="N94" i="9"/>
  <c r="E79" i="9"/>
  <c r="B12" i="10"/>
  <c r="H24" i="10"/>
  <c r="H93" i="9"/>
  <c r="M77" i="9"/>
  <c r="A10" i="10"/>
  <c r="B23" i="10"/>
  <c r="B92" i="9"/>
  <c r="G76" i="9"/>
  <c r="J7" i="10"/>
  <c r="F11" i="10"/>
  <c r="I3" i="10"/>
  <c r="A85" i="9"/>
  <c r="A29" i="9"/>
  <c r="I15" i="10"/>
  <c r="B2" i="10"/>
  <c r="H71" i="9"/>
  <c r="G71" i="9"/>
  <c r="E51" i="9"/>
  <c r="F59" i="9"/>
  <c r="A37" i="9"/>
  <c r="F19" i="10"/>
  <c r="M76" i="9"/>
  <c r="G55" i="9"/>
  <c r="C41" i="9"/>
  <c r="J55" i="9"/>
  <c r="D34" i="9"/>
  <c r="H36" i="9"/>
  <c r="H13" i="9"/>
  <c r="A19" i="10"/>
  <c r="L24" i="10"/>
  <c r="C78" i="9"/>
  <c r="F23" i="10"/>
  <c r="K76" i="9"/>
  <c r="N21" i="10"/>
  <c r="E75" i="9"/>
  <c r="E4" i="10"/>
  <c r="D79" i="9"/>
  <c r="B19" i="10"/>
  <c r="G72" i="9"/>
  <c r="J17" i="10"/>
  <c r="A71" i="9"/>
  <c r="D16" i="10"/>
  <c r="I69" i="9"/>
  <c r="I71" i="9"/>
  <c r="H64" i="9"/>
  <c r="I1" i="10"/>
  <c r="J94" i="9"/>
  <c r="D93" i="9"/>
  <c r="J10" i="10"/>
  <c r="D9" i="10"/>
  <c r="N60" i="9"/>
  <c r="L57" i="9"/>
  <c r="L38" i="9"/>
  <c r="L85" i="9"/>
  <c r="F84" i="9"/>
  <c r="N82" i="9"/>
  <c r="F73" i="9"/>
  <c r="E5" i="10"/>
  <c r="A53" i="9"/>
  <c r="N45" i="9"/>
  <c r="I28" i="9"/>
  <c r="H22" i="10"/>
  <c r="H91" i="9"/>
  <c r="M75" i="9"/>
  <c r="I6" i="10"/>
  <c r="B21" i="10"/>
  <c r="B90" i="9"/>
  <c r="G74" i="9"/>
  <c r="H4" i="10"/>
  <c r="J19" i="10"/>
  <c r="A84" i="9"/>
  <c r="B24" i="10"/>
  <c r="G94" i="9"/>
  <c r="I18" i="10"/>
  <c r="J58" i="9"/>
  <c r="A22" i="10"/>
  <c r="I84" i="9"/>
  <c r="I59" i="9"/>
  <c r="E45" i="9"/>
  <c r="N12" i="10"/>
  <c r="K61" i="9"/>
  <c r="H42" i="9"/>
  <c r="L21" i="9"/>
  <c r="E69" i="9"/>
  <c r="J75" i="9"/>
  <c r="J63" i="9"/>
  <c r="D78" i="9"/>
  <c r="G43" i="9"/>
  <c r="M57" i="9"/>
  <c r="J22" i="9"/>
  <c r="M17" i="10"/>
  <c r="E72" i="9"/>
  <c r="M51" i="9"/>
  <c r="I37" i="9"/>
  <c r="E53" i="9"/>
  <c r="H32" i="9"/>
  <c r="N32" i="9"/>
  <c r="K11" i="9"/>
  <c r="E34" i="9"/>
  <c r="D10" i="9"/>
  <c r="E36" i="9"/>
  <c r="G13" i="9"/>
  <c r="H38" i="9"/>
  <c r="H14" i="9"/>
  <c r="F90" i="9"/>
  <c r="N88" i="9"/>
  <c r="G92" i="9"/>
  <c r="H79" i="9"/>
  <c r="D43" i="9"/>
  <c r="M84" i="9"/>
  <c r="J80" i="9"/>
  <c r="F72" i="9"/>
  <c r="F20" i="10"/>
  <c r="J70" i="9"/>
  <c r="F71" i="9"/>
  <c r="F52" i="9"/>
  <c r="I76" i="9"/>
  <c r="J72" i="9"/>
  <c r="D52" i="9"/>
  <c r="M37" i="9"/>
  <c r="K53" i="9"/>
  <c r="L32" i="9"/>
  <c r="H33" i="9"/>
  <c r="B12" i="9"/>
  <c r="G87" i="9"/>
  <c r="C69" i="9"/>
  <c r="A57" i="9"/>
  <c r="B69" i="9"/>
  <c r="L40" i="9"/>
  <c r="K50" i="9"/>
  <c r="B20" i="9"/>
  <c r="D80" i="9"/>
  <c r="I62" i="9"/>
  <c r="D55" i="9"/>
  <c r="K21" i="9"/>
  <c r="D58" i="9"/>
  <c r="L22" i="9"/>
  <c r="N20" i="10"/>
  <c r="D15" i="10"/>
  <c r="H15" i="10"/>
  <c r="K84" i="9"/>
  <c r="L68" i="9"/>
  <c r="M64" i="9"/>
  <c r="G93" i="9"/>
  <c r="F64" i="9"/>
  <c r="G51" i="9"/>
  <c r="F14" i="10"/>
  <c r="A88" i="9"/>
  <c r="L47" i="9"/>
  <c r="N26" i="9"/>
  <c r="G89" i="9"/>
  <c r="K82" i="9"/>
  <c r="J74" i="9"/>
  <c r="A26" i="9"/>
  <c r="L45" i="9"/>
  <c r="K18" i="10"/>
  <c r="J6" i="10"/>
  <c r="E17" i="10"/>
  <c r="I4" i="10"/>
  <c r="M15" i="10"/>
  <c r="F3" i="10"/>
  <c r="E2" i="10"/>
  <c r="B47" i="9"/>
  <c r="A13" i="10"/>
  <c r="C93" i="9"/>
  <c r="I11" i="10"/>
  <c r="E91" i="9"/>
  <c r="C10" i="10"/>
  <c r="F89" i="9"/>
  <c r="H76" i="9"/>
  <c r="M40" i="9"/>
  <c r="G80" i="9"/>
  <c r="A79" i="9"/>
  <c r="I77" i="9"/>
  <c r="J2" i="10"/>
  <c r="B73" i="9"/>
  <c r="C38" i="9"/>
  <c r="H43" i="9"/>
  <c r="J14" i="9"/>
  <c r="C70" i="9"/>
  <c r="K68" i="9"/>
  <c r="D67" i="9"/>
  <c r="E61" i="9"/>
  <c r="I65" i="9"/>
  <c r="E32" i="9"/>
  <c r="J31" i="9"/>
  <c r="I8" i="9"/>
  <c r="F13" i="10"/>
  <c r="F82" i="9"/>
  <c r="I66" i="9"/>
  <c r="H88" i="9"/>
  <c r="C24" i="10"/>
  <c r="D21" i="10"/>
  <c r="L19" i="10"/>
  <c r="I86" i="9"/>
  <c r="C17" i="10"/>
  <c r="K15" i="10"/>
  <c r="E14" i="10"/>
  <c r="A73" i="9"/>
  <c r="G86" i="9"/>
  <c r="C73" i="9"/>
  <c r="A11" i="10"/>
  <c r="A70" i="9"/>
  <c r="B50" i="9"/>
  <c r="L35" i="9"/>
  <c r="L73" i="9"/>
  <c r="K38" i="9"/>
  <c r="B33" i="9"/>
  <c r="F12" i="9"/>
  <c r="N91" i="9"/>
  <c r="B64" i="9"/>
  <c r="B51" i="9"/>
  <c r="I63" i="9"/>
  <c r="J38" i="9"/>
  <c r="F45" i="9"/>
  <c r="N17" i="9"/>
  <c r="M5" i="10"/>
  <c r="F93" i="9"/>
  <c r="A80" i="9"/>
  <c r="C28" i="9"/>
  <c r="N46" i="9"/>
  <c r="M67" i="9"/>
  <c r="C26" i="9"/>
  <c r="F51" i="9"/>
  <c r="H81" i="9"/>
  <c r="H28" i="9"/>
  <c r="F85" i="9"/>
  <c r="N29" i="9"/>
  <c r="L9" i="9"/>
  <c r="K74" i="9"/>
  <c r="E73" i="9"/>
  <c r="H87" i="9"/>
  <c r="F95" i="9"/>
  <c r="G79" i="9"/>
  <c r="L4" i="10"/>
  <c r="G84" i="9"/>
  <c r="F68" i="9"/>
  <c r="D56" i="9"/>
  <c r="E13" i="10"/>
  <c r="J50" i="9"/>
  <c r="I52" i="9"/>
  <c r="K31" i="9"/>
  <c r="B94" i="9"/>
  <c r="M94" i="9"/>
  <c r="N80" i="9"/>
  <c r="G28" i="9"/>
  <c r="F47" i="9"/>
  <c r="G69" i="9"/>
  <c r="H26" i="9"/>
  <c r="K19" i="10"/>
  <c r="N81" i="9"/>
  <c r="N58" i="9"/>
  <c r="K44" i="9"/>
  <c r="L58" i="9"/>
  <c r="B36" i="9"/>
  <c r="B40" i="9"/>
  <c r="E15" i="9"/>
  <c r="J71" i="9"/>
  <c r="H24" i="9"/>
  <c r="F43" i="9"/>
  <c r="A17" i="9"/>
  <c r="J45" i="9"/>
  <c r="B18" i="9"/>
  <c r="A87" i="9"/>
  <c r="B85" i="9"/>
  <c r="D82" i="9"/>
  <c r="L6" i="10"/>
  <c r="D49" i="9"/>
  <c r="B17" i="10"/>
  <c r="B76" i="9"/>
  <c r="L54" i="9"/>
  <c r="I40" i="9"/>
  <c r="E84" i="9"/>
  <c r="B49" i="9"/>
  <c r="L37" i="9"/>
  <c r="L93" i="9"/>
  <c r="F92" i="9"/>
  <c r="N90" i="9"/>
  <c r="M91" i="9"/>
  <c r="B88" i="9"/>
  <c r="J86" i="9"/>
  <c r="D85" i="9"/>
  <c r="F76" i="9"/>
  <c r="B16" i="10"/>
  <c r="J9" i="10"/>
  <c r="N72" i="9"/>
  <c r="J57" i="9"/>
  <c r="B93" i="9"/>
  <c r="E89" i="9"/>
  <c r="H65" i="9"/>
  <c r="F49" i="9"/>
  <c r="G16" i="10"/>
  <c r="D3" i="10"/>
  <c r="A15" i="10"/>
  <c r="M95" i="9"/>
  <c r="D5" i="10"/>
  <c r="I13" i="10"/>
  <c r="F81" i="9"/>
  <c r="A91" i="9"/>
  <c r="G75" i="9"/>
  <c r="K73" i="9"/>
  <c r="H55" i="9"/>
  <c r="K75" i="9"/>
  <c r="E40" i="9"/>
  <c r="N33" i="9"/>
  <c r="D13" i="9"/>
  <c r="D72" i="9"/>
  <c r="M72" i="9"/>
  <c r="M53" i="9"/>
  <c r="B68" i="9"/>
  <c r="E58" i="9"/>
  <c r="G61" i="9"/>
  <c r="M3" i="9"/>
  <c r="L2" i="10"/>
  <c r="A14" i="10"/>
  <c r="G17" i="10"/>
  <c r="F58" i="9"/>
  <c r="I93" i="9"/>
  <c r="F41" i="9"/>
  <c r="D7" i="10"/>
  <c r="I60" i="9"/>
  <c r="D42" i="9"/>
  <c r="H21" i="9"/>
  <c r="D69" i="9"/>
  <c r="D35" i="9"/>
  <c r="G6" i="10"/>
  <c r="H10" i="9"/>
  <c r="H6" i="9"/>
  <c r="E12" i="9"/>
  <c r="G24" i="10"/>
  <c r="K22" i="10"/>
  <c r="N85" i="9"/>
  <c r="B86" i="9"/>
  <c r="J14" i="10"/>
  <c r="C5" i="10"/>
  <c r="N70" i="9"/>
  <c r="M20" i="10"/>
  <c r="H69" i="9"/>
  <c r="A45" i="9"/>
  <c r="C52" i="9"/>
  <c r="D64" i="9"/>
  <c r="B25" i="9"/>
  <c r="N23" i="10"/>
  <c r="F78" i="9"/>
  <c r="J56" i="9"/>
  <c r="E42" i="9"/>
  <c r="H56" i="9"/>
  <c r="L34" i="9"/>
  <c r="J37" i="9"/>
  <c r="B14" i="9"/>
  <c r="L55" i="9"/>
  <c r="K19" i="9"/>
  <c r="A41" i="9"/>
  <c r="L15" i="9"/>
  <c r="D11" i="10"/>
  <c r="N8" i="10"/>
  <c r="M26" i="9"/>
  <c r="N56" i="9"/>
  <c r="D38" i="9"/>
  <c r="E63" i="9"/>
  <c r="F22" i="9"/>
  <c r="C24" i="9"/>
  <c r="H20" i="9"/>
  <c r="C20" i="9"/>
  <c r="J2" i="9"/>
  <c r="G45" i="9"/>
  <c r="E11" i="9"/>
  <c r="J3" i="10"/>
  <c r="E39" i="9"/>
  <c r="M63" i="9"/>
  <c r="A25" i="9"/>
  <c r="J68" i="9"/>
  <c r="F26" i="9"/>
  <c r="D6" i="9"/>
  <c r="H66" i="9"/>
  <c r="B23" i="9"/>
  <c r="C25" i="9"/>
  <c r="C37" i="9"/>
  <c r="L62" i="9"/>
  <c r="D44" i="9"/>
  <c r="G50" i="9"/>
  <c r="N19" i="9"/>
  <c r="H53" i="9"/>
  <c r="B21" i="9"/>
  <c r="E74" i="9"/>
  <c r="I24" i="9"/>
  <c r="G5" i="9"/>
  <c r="F18" i="9"/>
  <c r="M5" i="9"/>
  <c r="B72" i="9"/>
  <c r="D5" i="9"/>
  <c r="E27" i="9"/>
  <c r="L77" i="9"/>
  <c r="F23" i="9"/>
  <c r="I6" i="9"/>
  <c r="J36" i="9"/>
  <c r="H12" i="10"/>
  <c r="F13" i="9"/>
  <c r="B43" i="9"/>
  <c r="B44" i="9"/>
  <c r="L74" i="9"/>
  <c r="F7" i="10"/>
  <c r="B5" i="10"/>
  <c r="N2" i="10"/>
  <c r="B61" i="9"/>
  <c r="J93" i="9"/>
  <c r="K91" i="9"/>
  <c r="M89" i="9"/>
  <c r="C55" i="9"/>
  <c r="E12" i="10"/>
  <c r="J82" i="9"/>
  <c r="H52" i="9"/>
  <c r="G35" i="9"/>
  <c r="F15" i="10"/>
  <c r="M10" i="10"/>
  <c r="H46" i="9"/>
  <c r="B77" i="9"/>
  <c r="H6" i="10"/>
  <c r="I85" i="9"/>
  <c r="N4" i="10"/>
  <c r="J83" i="9"/>
  <c r="H84" i="9"/>
  <c r="J88" i="9"/>
  <c r="D81" i="9"/>
  <c r="H90" i="9"/>
  <c r="K57" i="9"/>
  <c r="B53" i="9"/>
  <c r="B34" i="9"/>
  <c r="N16" i="10"/>
  <c r="K30" i="9"/>
  <c r="H75" i="9"/>
  <c r="B8" i="9"/>
  <c r="F61" i="9"/>
  <c r="M60" i="9"/>
  <c r="F42" i="9"/>
  <c r="J48" i="9"/>
  <c r="K45" i="9"/>
  <c r="L48" i="9"/>
  <c r="F21" i="10"/>
  <c r="H18" i="10"/>
  <c r="K80" i="9"/>
  <c r="H5" i="10"/>
  <c r="N48" i="9"/>
  <c r="L70" i="9"/>
  <c r="M31" i="9"/>
  <c r="J22" i="10"/>
  <c r="M47" i="9"/>
  <c r="H37" i="9"/>
  <c r="L16" i="9"/>
  <c r="L81" i="9"/>
  <c r="K25" i="9"/>
  <c r="F63" i="9"/>
  <c r="F83" i="9"/>
  <c r="H73" i="9"/>
  <c r="E76" i="9"/>
  <c r="F22" i="10"/>
  <c r="E3" i="10"/>
  <c r="M68" i="9"/>
  <c r="G70" i="9"/>
  <c r="C64" i="9"/>
  <c r="H62" i="9"/>
  <c r="I43" i="9"/>
  <c r="A89" i="9"/>
  <c r="E59" i="9"/>
  <c r="H35" i="9"/>
  <c r="B41" i="9"/>
  <c r="H51" i="9"/>
  <c r="F20" i="9"/>
  <c r="N92" i="9"/>
  <c r="C66" i="9"/>
  <c r="C47" i="9"/>
  <c r="M32" i="9"/>
  <c r="C50" i="9"/>
  <c r="B80" i="9"/>
  <c r="F29" i="9"/>
  <c r="D9" i="9"/>
  <c r="E68" i="9"/>
  <c r="N4" i="9"/>
  <c r="I31" i="9"/>
  <c r="E15" i="10"/>
  <c r="D17" i="10"/>
  <c r="C94" i="9"/>
  <c r="C65" i="9"/>
  <c r="I42" i="9"/>
  <c r="F14" i="9"/>
  <c r="G77" i="9"/>
  <c r="E80" i="9"/>
  <c r="M9" i="9"/>
  <c r="D12" i="9"/>
  <c r="N3" i="9"/>
  <c r="M38" i="9"/>
  <c r="M16" i="9"/>
  <c r="A8" i="9"/>
  <c r="D65" i="9"/>
  <c r="K46" i="9"/>
  <c r="D51" i="9"/>
  <c r="E20" i="9"/>
  <c r="E54" i="9"/>
  <c r="F21" i="9"/>
  <c r="F80" i="9"/>
  <c r="M25" i="9"/>
  <c r="A6" i="9"/>
  <c r="F30" i="9"/>
  <c r="K7" i="9"/>
  <c r="G49" i="9"/>
  <c r="F17" i="9"/>
  <c r="L39" i="9"/>
  <c r="D15" i="9"/>
  <c r="B42" i="9"/>
  <c r="F16" i="9"/>
  <c r="M27" i="9"/>
  <c r="M6" i="9"/>
  <c r="K9" i="9"/>
  <c r="D4" i="9"/>
  <c r="B95" i="9"/>
  <c r="J41" i="9"/>
  <c r="F67" i="9"/>
  <c r="A22" i="9"/>
  <c r="B59" i="9"/>
  <c r="M4" i="9"/>
  <c r="G23" i="10"/>
  <c r="F10" i="10"/>
  <c r="B8" i="10"/>
  <c r="J5" i="10"/>
  <c r="L27" i="9"/>
  <c r="J1" i="10"/>
  <c r="D94" i="9"/>
  <c r="E92" i="9"/>
  <c r="K79" i="9"/>
  <c r="H11" i="10"/>
  <c r="C30" i="9"/>
  <c r="C15" i="10"/>
  <c r="N15" i="10"/>
  <c r="C91" i="9"/>
  <c r="J73" i="9"/>
  <c r="F88" i="9"/>
  <c r="M7" i="10"/>
  <c r="M3" i="10"/>
  <c r="E95" i="9"/>
  <c r="L1" i="10"/>
  <c r="I24" i="10"/>
  <c r="K3" i="10"/>
  <c r="N93" i="9"/>
  <c r="G44" i="9"/>
  <c r="D84" i="9"/>
  <c r="E26" i="9"/>
  <c r="C75" i="9"/>
  <c r="H86" i="9"/>
  <c r="H54" i="9"/>
  <c r="E55" i="9"/>
  <c r="M35" i="9"/>
  <c r="F5" i="10"/>
  <c r="C60" i="9"/>
  <c r="N41" i="9"/>
  <c r="D21" i="9"/>
  <c r="H94" i="9"/>
  <c r="M22" i="9"/>
  <c r="B24" i="9"/>
  <c r="M4" i="10"/>
  <c r="M92" i="9"/>
  <c r="H57" i="9"/>
  <c r="L80" i="9"/>
  <c r="C44" i="9"/>
  <c r="H58" i="9"/>
  <c r="J20" i="9"/>
  <c r="I72" i="9"/>
  <c r="F74" i="9"/>
  <c r="J54" i="9"/>
  <c r="H8" i="10"/>
  <c r="H49" i="9"/>
  <c r="K51" i="9"/>
  <c r="M30" i="9"/>
  <c r="N11" i="10"/>
  <c r="M33" i="9"/>
  <c r="D36" i="9"/>
  <c r="A23" i="10"/>
  <c r="B14" i="10"/>
  <c r="I56" i="9"/>
  <c r="H21" i="10"/>
  <c r="B31" i="9"/>
  <c r="E29" i="9"/>
  <c r="B17" i="9"/>
  <c r="B83" i="9"/>
  <c r="L49" i="9"/>
  <c r="L69" i="9"/>
  <c r="F36" i="9"/>
  <c r="J40" i="9"/>
  <c r="I15" i="9"/>
  <c r="E77" i="9"/>
  <c r="E78" i="9"/>
  <c r="K67" i="9"/>
  <c r="N89" i="9"/>
  <c r="F44" i="9"/>
  <c r="E60" i="9"/>
  <c r="I23" i="9"/>
  <c r="M82" i="9"/>
  <c r="H40" i="9"/>
  <c r="N65" i="9"/>
  <c r="E25" i="9"/>
  <c r="M13" i="10"/>
  <c r="N54" i="9"/>
  <c r="M29" i="9"/>
  <c r="H5" i="9"/>
  <c r="E57" i="9"/>
  <c r="C68" i="9"/>
  <c r="C43" i="9"/>
  <c r="K35" i="9"/>
  <c r="N51" i="9"/>
  <c r="F5" i="9"/>
  <c r="E44" i="9"/>
  <c r="K14" i="9"/>
  <c r="G20" i="9"/>
  <c r="E41" i="9"/>
  <c r="J52" i="9"/>
  <c r="H18" i="9"/>
  <c r="G40" i="9"/>
  <c r="H15" i="9"/>
  <c r="J42" i="9"/>
  <c r="J16" i="9"/>
  <c r="G29" i="9"/>
  <c r="M7" i="9"/>
  <c r="G14" i="9"/>
  <c r="I19" i="9"/>
  <c r="M10" i="9"/>
  <c r="F62" i="9"/>
  <c r="A4" i="9"/>
  <c r="L30" i="9"/>
  <c r="G10" i="9"/>
  <c r="J32" i="9"/>
  <c r="I11" i="9"/>
  <c r="L8" i="9"/>
  <c r="I55" i="9"/>
  <c r="F8" i="9"/>
  <c r="I4" i="9"/>
  <c r="B71" i="9"/>
  <c r="C53" i="9"/>
  <c r="M52" i="9"/>
  <c r="E17" i="9"/>
  <c r="C39" i="9"/>
  <c r="K71" i="9"/>
  <c r="K24" i="10"/>
  <c r="A66" i="9"/>
  <c r="A58" i="9"/>
  <c r="C22" i="9"/>
  <c r="K22" i="9"/>
  <c r="K42" i="9"/>
  <c r="L17" i="9"/>
  <c r="E13" i="9"/>
  <c r="B18" i="10"/>
  <c r="I22" i="10"/>
  <c r="D24" i="10"/>
  <c r="N13" i="10"/>
  <c r="A86" i="9"/>
  <c r="I82" i="9"/>
  <c r="G22" i="10"/>
  <c r="A49" i="9"/>
  <c r="D37" i="9"/>
  <c r="E19" i="9"/>
  <c r="H68" i="9"/>
  <c r="J61" i="9"/>
  <c r="N73" i="9"/>
  <c r="L26" i="9"/>
  <c r="M34" i="9"/>
  <c r="L6" i="9"/>
  <c r="L15" i="10"/>
  <c r="B66" i="9"/>
  <c r="I47" i="9"/>
  <c r="B52" i="9"/>
  <c r="E87" i="9"/>
  <c r="B57" i="9"/>
  <c r="G17" i="9"/>
  <c r="G64" i="9"/>
  <c r="D33" i="9"/>
  <c r="J1" i="9"/>
  <c r="B63" i="9"/>
  <c r="N5" i="9"/>
  <c r="F65" i="9"/>
  <c r="I12" i="9"/>
  <c r="F66" i="9"/>
  <c r="M24" i="9"/>
  <c r="B6" i="9"/>
  <c r="I1" i="9"/>
  <c r="H25" i="9"/>
  <c r="C42" i="9"/>
  <c r="I27" i="9"/>
  <c r="E10" i="9"/>
  <c r="I95" i="9"/>
  <c r="G34" i="9"/>
  <c r="D2" i="10"/>
  <c r="E67" i="9"/>
  <c r="G62" i="9"/>
  <c r="D41" i="9"/>
  <c r="C33" i="9"/>
  <c r="J9" i="9"/>
  <c r="K62" i="9"/>
  <c r="B58" i="9"/>
  <c r="D70" i="9"/>
  <c r="N10" i="9"/>
  <c r="N1" i="9"/>
  <c r="D30" i="9"/>
  <c r="L2" i="9"/>
  <c r="M46" i="9"/>
  <c r="K55" i="9"/>
  <c r="B37" i="9"/>
  <c r="C48" i="9"/>
  <c r="B19" i="9"/>
  <c r="C51" i="9"/>
  <c r="D20" i="9"/>
  <c r="F60" i="9"/>
  <c r="A21" i="9"/>
  <c r="J3" i="9"/>
  <c r="H41" i="9"/>
  <c r="C61" i="9"/>
  <c r="B39" i="9"/>
  <c r="J12" i="9"/>
  <c r="G37" i="9"/>
  <c r="A14" i="9"/>
  <c r="K39" i="9"/>
  <c r="C15" i="9"/>
  <c r="G22" i="9"/>
  <c r="L3" i="9"/>
  <c r="L75" i="9"/>
  <c r="M2" i="9"/>
  <c r="C89" i="9"/>
  <c r="N36" i="9"/>
  <c r="E62" i="9"/>
  <c r="M20" i="9"/>
  <c r="F34" i="9"/>
  <c r="I74" i="9"/>
  <c r="C19" i="9"/>
  <c r="B11" i="9"/>
  <c r="I5" i="9"/>
  <c r="M73" i="9"/>
  <c r="E33" i="9"/>
  <c r="H22" i="9"/>
  <c r="C9" i="9"/>
  <c r="E56" i="9"/>
  <c r="N34" i="9"/>
  <c r="D71" i="9"/>
  <c r="D27" i="9"/>
  <c r="C62" i="9"/>
  <c r="L11" i="10"/>
  <c r="F87" i="9"/>
  <c r="N76" i="9"/>
  <c r="J78" i="9"/>
  <c r="A61" i="9"/>
  <c r="D54" i="9"/>
  <c r="E35" i="9"/>
  <c r="I38" i="9"/>
  <c r="D25" i="9"/>
  <c r="N30" i="9"/>
  <c r="J8" i="9"/>
  <c r="D19" i="9"/>
  <c r="C23" i="9"/>
  <c r="H89" i="9"/>
  <c r="K49" i="9"/>
  <c r="J79" i="9"/>
  <c r="B28" i="9"/>
  <c r="B81" i="9"/>
  <c r="H29" i="9"/>
  <c r="H9" i="9"/>
  <c r="D3" i="9"/>
  <c r="I36" i="9"/>
  <c r="C12" i="9"/>
  <c r="L11" i="9"/>
  <c r="M6" i="10"/>
  <c r="H72" i="9"/>
  <c r="L56" i="9"/>
  <c r="E22" i="9"/>
  <c r="L59" i="9"/>
  <c r="G23" i="9"/>
  <c r="C3" i="9"/>
  <c r="H39" i="9"/>
  <c r="G12" i="9"/>
  <c r="I25" i="9"/>
  <c r="D11" i="9"/>
  <c r="K36" i="9"/>
  <c r="G11" i="9"/>
  <c r="M36" i="9"/>
  <c r="C10" i="9"/>
  <c r="I16" i="9"/>
  <c r="B48" i="9"/>
  <c r="M39" i="9"/>
  <c r="E16" i="10"/>
  <c r="G56" i="9"/>
  <c r="B3" i="9"/>
  <c r="K16" i="9"/>
  <c r="K37" i="9"/>
  <c r="D19" i="10"/>
  <c r="B22" i="9"/>
  <c r="H44" i="9"/>
  <c r="B27" i="9"/>
  <c r="L88" i="9"/>
  <c r="D23" i="9"/>
  <c r="L16" i="10"/>
  <c r="C18" i="9"/>
  <c r="N87" i="9"/>
  <c r="D59" i="9"/>
  <c r="N49" i="9"/>
  <c r="L50" i="9"/>
  <c r="K58" i="9"/>
  <c r="N25" i="9"/>
  <c r="B55" i="9"/>
  <c r="N6" i="9"/>
  <c r="I30" i="9"/>
  <c r="B75" i="9"/>
  <c r="H74" i="9"/>
  <c r="K29" i="9"/>
  <c r="F19" i="9"/>
  <c r="I89" i="9"/>
  <c r="D77" i="9"/>
  <c r="L63" i="9"/>
  <c r="D53" i="9"/>
  <c r="F53" i="9"/>
  <c r="E47" i="9"/>
  <c r="M19" i="9"/>
  <c r="N2" i="9"/>
  <c r="K40" i="9"/>
  <c r="J25" i="9"/>
  <c r="C54" i="9"/>
  <c r="A72" i="9"/>
  <c r="H11" i="9"/>
  <c r="A13" i="9"/>
  <c r="E94" i="9"/>
  <c r="G78" i="9"/>
  <c r="F75" i="9"/>
  <c r="N7" i="10"/>
  <c r="F7" i="9"/>
  <c r="M8" i="9"/>
  <c r="C13" i="9"/>
  <c r="D14" i="9"/>
  <c r="N35" i="9"/>
  <c r="D48" i="9"/>
  <c r="F79" i="9"/>
  <c r="K2" i="9"/>
  <c r="B29" i="9"/>
  <c r="G46" i="9"/>
  <c r="M24" i="10"/>
  <c r="C32" i="9"/>
  <c r="E38" i="9"/>
  <c r="N23" i="9"/>
  <c r="I5" i="10"/>
  <c r="C21" i="10"/>
  <c r="C20" i="10"/>
  <c r="J90" i="9"/>
  <c r="M16" i="10"/>
  <c r="B54" i="9"/>
  <c r="D28" i="9"/>
  <c r="H16" i="9"/>
  <c r="N19" i="10"/>
  <c r="I34" i="9"/>
  <c r="D61" i="9"/>
  <c r="H45" i="9"/>
  <c r="F28" i="9"/>
  <c r="A76" i="9"/>
  <c r="J69" i="9"/>
  <c r="E31" i="9"/>
  <c r="L53" i="9"/>
  <c r="L18" i="9"/>
  <c r="I20" i="9"/>
  <c r="L78" i="9"/>
  <c r="H61" i="9"/>
  <c r="C2" i="9"/>
  <c r="J4" i="9"/>
  <c r="M11" i="9"/>
  <c r="K1" i="9"/>
  <c r="K24" i="9"/>
  <c r="J62" i="9"/>
  <c r="M58" i="9"/>
  <c r="B10" i="9"/>
  <c r="G48" i="9"/>
  <c r="H19" i="9"/>
  <c r="G21" i="9"/>
  <c r="J28" i="9"/>
  <c r="B74" i="9"/>
  <c r="B26" i="9"/>
  <c r="L12" i="9"/>
  <c r="H8" i="9"/>
  <c r="K77" i="9"/>
  <c r="K13" i="9"/>
  <c r="L94" i="9"/>
  <c r="K33" i="9"/>
  <c r="E24" i="10"/>
  <c r="K11" i="10"/>
  <c r="H50" i="9"/>
  <c r="G90" i="9"/>
  <c r="F38" i="9"/>
  <c r="G39" i="9"/>
  <c r="E43" i="9"/>
  <c r="I2" i="9"/>
  <c r="K34" i="9"/>
  <c r="A10" i="9"/>
  <c r="J26" i="9"/>
  <c r="N15" i="9"/>
  <c r="G41" i="9"/>
  <c r="L13" i="9"/>
  <c r="A38" i="9"/>
  <c r="E14" i="9"/>
  <c r="F40" i="9"/>
  <c r="G15" i="9"/>
  <c r="J23" i="9"/>
  <c r="G4" i="9"/>
  <c r="B2" i="9"/>
  <c r="D17" i="9"/>
  <c r="I23" i="10"/>
  <c r="G54" i="9"/>
  <c r="D29" i="9"/>
  <c r="B3" i="10"/>
  <c r="J30" i="9"/>
  <c r="F10" i="9"/>
  <c r="K5" i="9"/>
  <c r="J43" i="9"/>
  <c r="J51" i="9"/>
  <c r="H59" i="9"/>
  <c r="H60" i="9"/>
  <c r="L41" i="9"/>
  <c r="J49" i="9"/>
  <c r="C16" i="9"/>
  <c r="C6" i="9"/>
  <c r="J87" i="9"/>
  <c r="N5" i="10"/>
  <c r="L33" i="9"/>
  <c r="E4" i="9"/>
  <c r="J65" i="9"/>
  <c r="G26" i="9"/>
  <c r="N7" i="9"/>
  <c r="F24" i="9"/>
  <c r="N68" i="9"/>
  <c r="H17" i="9"/>
  <c r="L29" i="9"/>
  <c r="L25" i="9"/>
  <c r="M78" i="9"/>
  <c r="C83" i="9"/>
  <c r="C63" i="9"/>
  <c r="C46" i="9"/>
  <c r="I68" i="9"/>
  <c r="M23" i="9"/>
  <c r="N39" i="9"/>
  <c r="N12" i="9"/>
  <c r="I14" i="9"/>
  <c r="K15" i="9"/>
  <c r="I10" i="9"/>
  <c r="M61" i="9"/>
  <c r="F3" i="9"/>
  <c r="D68" i="9"/>
  <c r="E65" i="9"/>
  <c r="I78" i="9"/>
  <c r="I57" i="9"/>
  <c r="I22" i="9"/>
  <c r="J60" i="9"/>
  <c r="K23" i="9"/>
  <c r="I3" i="9"/>
  <c r="M41" i="9"/>
  <c r="I13" i="9"/>
  <c r="N8" i="9"/>
  <c r="A1" i="9"/>
  <c r="B91" i="9"/>
  <c r="F27" i="9"/>
  <c r="I44" i="9"/>
  <c r="I17" i="9"/>
  <c r="D47" i="9"/>
  <c r="J18" i="9"/>
  <c r="M44" i="9"/>
  <c r="B15" i="9"/>
  <c r="G83" i="9"/>
  <c r="H12" i="9"/>
  <c r="G14" i="10"/>
  <c r="N52" i="9"/>
  <c r="I92" i="9"/>
  <c r="G24" i="9"/>
  <c r="K65" i="9"/>
  <c r="G52" i="9"/>
  <c r="J53" i="9"/>
  <c r="L83" i="9"/>
  <c r="A30" i="9"/>
  <c r="E49" i="9"/>
  <c r="J81" i="9"/>
  <c r="G57" i="9"/>
  <c r="G32" i="9"/>
  <c r="F2" i="9"/>
  <c r="I53" i="9"/>
  <c r="D22" i="9"/>
  <c r="K69" i="9"/>
  <c r="I46" i="9"/>
  <c r="G91" i="9"/>
  <c r="K13" i="10"/>
  <c r="B70" i="9"/>
  <c r="N22" i="10"/>
  <c r="B9" i="10"/>
  <c r="D75" i="9"/>
  <c r="K10" i="9"/>
  <c r="L36" i="9"/>
  <c r="F39" i="9"/>
  <c r="E2" i="9"/>
  <c r="K56" i="9"/>
  <c r="K4" i="9"/>
  <c r="J59" i="9"/>
  <c r="I50" i="9"/>
  <c r="N16" i="9"/>
  <c r="A18" i="9"/>
  <c r="K60" i="9"/>
  <c r="N24" i="9"/>
  <c r="E18" i="9"/>
  <c r="M13" i="9"/>
  <c r="E50" i="9"/>
  <c r="L19" i="9"/>
  <c r="G60" i="9"/>
  <c r="M55" i="9"/>
  <c r="E3" i="9"/>
  <c r="D26" i="9"/>
  <c r="N75" i="9"/>
  <c r="E9" i="9"/>
  <c r="A94" i="9"/>
  <c r="N14" i="9"/>
  <c r="K6" i="9"/>
  <c r="N31" i="9"/>
  <c r="J35" i="9"/>
  <c r="M18" i="9"/>
  <c r="J13" i="9"/>
  <c r="B78" i="9"/>
  <c r="C29" i="9"/>
  <c r="C34" i="9"/>
  <c r="N50" i="9"/>
  <c r="M14" i="9"/>
  <c r="A74" i="9"/>
  <c r="F54" i="9"/>
  <c r="D73" i="9"/>
  <c r="N55" i="9"/>
  <c r="D92" i="9"/>
  <c r="D18" i="10"/>
  <c r="N79" i="9"/>
  <c r="A65" i="9"/>
  <c r="C84" i="9"/>
  <c r="G25" i="9"/>
  <c r="M9" i="10"/>
  <c r="H9" i="10"/>
  <c r="H30" i="9"/>
  <c r="M71" i="9"/>
  <c r="G36" i="9"/>
  <c r="N42" i="9"/>
  <c r="L24" i="9"/>
  <c r="J16" i="10"/>
  <c r="N78" i="9"/>
  <c r="F57" i="9"/>
  <c r="L10" i="9"/>
  <c r="G65" i="9"/>
  <c r="N67" i="9"/>
  <c r="I21" i="10"/>
  <c r="C35" i="9"/>
  <c r="H31" i="9"/>
  <c r="M43" i="9"/>
  <c r="D31" i="9"/>
  <c r="I9" i="9"/>
  <c r="M85" i="9"/>
  <c r="B67" i="9"/>
  <c r="M21" i="9"/>
  <c r="N20" i="9"/>
  <c r="A54" i="9"/>
  <c r="I48" i="9"/>
  <c r="B16" i="9"/>
  <c r="I35" i="9"/>
  <c r="G31" i="9"/>
  <c r="L42" i="9"/>
  <c r="G16" i="9"/>
  <c r="F35" i="9"/>
  <c r="I49" i="9"/>
  <c r="E66" i="9"/>
  <c r="F46" i="9"/>
  <c r="C2" i="10"/>
  <c r="B22" i="10"/>
  <c r="D60" i="9"/>
  <c r="G66" i="9"/>
  <c r="E82" i="9"/>
  <c r="K63" i="9"/>
  <c r="L44" i="9"/>
  <c r="M48" i="9"/>
  <c r="K26" i="9"/>
  <c r="C40" i="9"/>
  <c r="K12" i="9"/>
  <c r="H48" i="9"/>
  <c r="E30" i="9"/>
  <c r="H20" i="10"/>
  <c r="C56" i="9"/>
  <c r="J29" i="9"/>
  <c r="E10" i="10"/>
  <c r="C31" i="9"/>
  <c r="J10" i="9"/>
  <c r="G6" i="9"/>
  <c r="B46" i="9"/>
  <c r="I33" i="9"/>
  <c r="A33" i="9"/>
  <c r="D74" i="9"/>
  <c r="F33" i="9"/>
  <c r="N59" i="9"/>
  <c r="H23" i="9"/>
  <c r="N62" i="9"/>
  <c r="J24" i="9"/>
  <c r="H4" i="9"/>
  <c r="A50" i="9"/>
  <c r="C17" i="9"/>
  <c r="L28" i="9"/>
  <c r="L31" i="9"/>
  <c r="E46" i="9"/>
  <c r="D16" i="9"/>
  <c r="D39" i="9"/>
  <c r="F11" i="9"/>
  <c r="A81" i="9"/>
  <c r="M15" i="9"/>
  <c r="K27" i="9"/>
  <c r="J6" i="9"/>
  <c r="J15" i="9"/>
  <c r="G59" i="9"/>
  <c r="N11" i="9"/>
  <c r="C14" i="9"/>
  <c r="K54" i="9"/>
  <c r="K32" i="9"/>
  <c r="A2" i="9"/>
  <c r="N21" i="9"/>
  <c r="N43" i="9"/>
  <c r="K1" i="10"/>
  <c r="C67" i="9"/>
  <c r="M49" i="9"/>
  <c r="F25" i="9"/>
  <c r="A93" i="9"/>
  <c r="L14" i="10"/>
  <c r="M54" i="9"/>
  <c r="L43" i="9"/>
  <c r="I64" i="9"/>
  <c r="G8" i="9"/>
  <c r="L72" i="9"/>
  <c r="E24" i="9"/>
  <c r="E64" i="9"/>
  <c r="I18" i="9"/>
  <c r="D46" i="9"/>
  <c r="N28" i="9"/>
  <c r="C45" i="9"/>
  <c r="M17" i="9"/>
  <c r="N47" i="9"/>
  <c r="N18" i="9"/>
  <c r="J47" i="9"/>
  <c r="E16" i="9"/>
  <c r="L1" i="9"/>
  <c r="C27" i="9"/>
  <c r="N57" i="9"/>
  <c r="I29" i="9"/>
  <c r="L7" i="9"/>
  <c r="B35" i="9"/>
  <c r="M12" i="9"/>
  <c r="F37" i="9"/>
  <c r="N13" i="9"/>
  <c r="K17" i="9"/>
  <c r="M1" i="9"/>
  <c r="E28" i="9"/>
  <c r="G42" i="9"/>
  <c r="C71" i="9"/>
  <c r="D32" i="9"/>
  <c r="C59" i="9"/>
  <c r="J19" i="9"/>
  <c r="K52" i="9"/>
  <c r="I21" i="9"/>
  <c r="M45" i="9"/>
  <c r="G30" i="9"/>
  <c r="J21" i="9"/>
  <c r="C4" i="9"/>
  <c r="E23" i="9"/>
  <c r="N27" i="9"/>
  <c r="F77" i="9"/>
  <c r="H17" i="10"/>
  <c r="C21" i="9"/>
  <c r="J7" i="9"/>
  <c r="K8" i="9"/>
  <c r="E7" i="9"/>
  <c r="L20" i="9"/>
  <c r="A24" i="10"/>
  <c r="E18" i="10"/>
  <c r="G15" i="10"/>
  <c r="N69" i="9"/>
  <c r="N9" i="10"/>
  <c r="H47" i="9"/>
  <c r="C11" i="9"/>
  <c r="D45" i="9"/>
  <c r="A62" i="9"/>
  <c r="I39" i="9"/>
  <c r="H23" i="10"/>
  <c r="E5" i="9"/>
  <c r="B38" i="9"/>
  <c r="I41" i="9"/>
  <c r="C77" i="9"/>
  <c r="L5" i="9"/>
  <c r="E21" i="9"/>
  <c r="F18" i="10"/>
  <c r="G47" i="9"/>
  <c r="J17" i="9"/>
  <c r="F15" i="9"/>
  <c r="J5" i="9"/>
  <c r="H34" i="9"/>
  <c r="L23" i="9"/>
  <c r="L4" i="9"/>
  <c r="G2" i="9"/>
  <c r="J34" i="9"/>
  <c r="K18" i="9"/>
  <c r="C57" i="9"/>
  <c r="L14" i="9"/>
  <c r="K3" i="9"/>
  <c r="M1" i="10"/>
  <c r="D7" i="9"/>
  <c r="B45" i="9"/>
  <c r="J11" i="9"/>
  <c r="G18" i="9"/>
  <c r="D63" i="9"/>
  <c r="J44" i="9"/>
  <c r="J33" i="9"/>
  <c r="N40" i="9"/>
  <c r="G27" i="9"/>
  <c r="H2" i="9"/>
  <c r="N37" i="9"/>
  <c r="D2" i="9"/>
  <c r="N18" i="10"/>
  <c r="J27" i="9"/>
  <c r="B9" i="9"/>
  <c r="M28" i="9"/>
  <c r="F32" i="9"/>
  <c r="B32" i="9"/>
  <c r="L10" i="10"/>
  <c r="H63" i="9"/>
  <c r="B13" i="9"/>
  <c r="B62" i="9"/>
  <c r="J95" i="9"/>
  <c r="K20" i="9"/>
</calcChain>
</file>

<file path=xl/sharedStrings.xml><?xml version="1.0" encoding="utf-8"?>
<sst xmlns="http://schemas.openxmlformats.org/spreadsheetml/2006/main" count="732" uniqueCount="312">
  <si>
    <t>Kaitseliidu 2020. aasta meistrivõistlused laskmises</t>
  </si>
  <si>
    <t>Männiku lasketiir</t>
  </si>
  <si>
    <t>13. juuni 2020. a.</t>
  </si>
  <si>
    <t>3 x 10 lasku automaadist (AG3, Galil, AK4 või M14)</t>
  </si>
  <si>
    <t>Võistkond</t>
  </si>
  <si>
    <t>Eesnimi</t>
  </si>
  <si>
    <t>Perekonnanimi</t>
  </si>
  <si>
    <t>Seeria</t>
  </si>
  <si>
    <t>Kokku</t>
  </si>
  <si>
    <t>Koht</t>
  </si>
  <si>
    <t>La</t>
  </si>
  <si>
    <t>Põ</t>
  </si>
  <si>
    <t>Pü</t>
  </si>
  <si>
    <t>TLM staap</t>
  </si>
  <si>
    <t>Ain</t>
  </si>
  <si>
    <t>Muru</t>
  </si>
  <si>
    <t>ind</t>
  </si>
  <si>
    <t>Sulev</t>
  </si>
  <si>
    <t>Lomp</t>
  </si>
  <si>
    <t>Aili</t>
  </si>
  <si>
    <t>Popp</t>
  </si>
  <si>
    <t>Alutaguse</t>
  </si>
  <si>
    <t>Henry</t>
  </si>
  <si>
    <t>Tammann</t>
  </si>
  <si>
    <t>Viru</t>
  </si>
  <si>
    <t>Vahur</t>
  </si>
  <si>
    <t>Saaremets</t>
  </si>
  <si>
    <t>Tallinn</t>
  </si>
  <si>
    <t>Janis</t>
  </si>
  <si>
    <t>Aarne</t>
  </si>
  <si>
    <t>Tambet</t>
  </si>
  <si>
    <t>Leinbock</t>
  </si>
  <si>
    <t>Rapla</t>
  </si>
  <si>
    <t>Lauri</t>
  </si>
  <si>
    <t>Erm</t>
  </si>
  <si>
    <t>Reijo</t>
  </si>
  <si>
    <t>Virolainen</t>
  </si>
  <si>
    <t>Tartu I</t>
  </si>
  <si>
    <t>Daimar</t>
  </si>
  <si>
    <t>Elp</t>
  </si>
  <si>
    <t>Lemme</t>
  </si>
  <si>
    <t>Berkis</t>
  </si>
  <si>
    <t>Veiko</t>
  </si>
  <si>
    <t>Virunurm</t>
  </si>
  <si>
    <t>Jekaterina</t>
  </si>
  <si>
    <t>Tihhomirova</t>
  </si>
  <si>
    <t>Park</t>
  </si>
  <si>
    <t>Taivo</t>
  </si>
  <si>
    <t>Eylandt</t>
  </si>
  <si>
    <t>Merlit</t>
  </si>
  <si>
    <t>Aldošin</t>
  </si>
  <si>
    <t>Aleksei</t>
  </si>
  <si>
    <t>Osokin</t>
  </si>
  <si>
    <t>Liivi</t>
  </si>
  <si>
    <t>Ljudmila</t>
  </si>
  <si>
    <t>Kortšagina</t>
  </si>
  <si>
    <t>Tartu II</t>
  </si>
  <si>
    <t>Andres</t>
  </si>
  <si>
    <t>Tummeleht</t>
  </si>
  <si>
    <t>Indrek</t>
  </si>
  <si>
    <t>Hunt</t>
  </si>
  <si>
    <t>Sirle</t>
  </si>
  <si>
    <t>Baldesport-Märss</t>
  </si>
  <si>
    <t>Aleksandr</t>
  </si>
  <si>
    <t>Voronin</t>
  </si>
  <si>
    <t>Joonas</t>
  </si>
  <si>
    <t>Kikkerpill</t>
  </si>
  <si>
    <t>Ehari</t>
  </si>
  <si>
    <t>Ülar</t>
  </si>
  <si>
    <t>Laaneoja</t>
  </si>
  <si>
    <t>Liis</t>
  </si>
  <si>
    <t>Kruuse</t>
  </si>
  <si>
    <t>Lääne</t>
  </si>
  <si>
    <t>Kaido</t>
  </si>
  <si>
    <t>Pällo</t>
  </si>
  <si>
    <t>Argo</t>
  </si>
  <si>
    <t>Lembitu</t>
  </si>
  <si>
    <t>Laid</t>
  </si>
  <si>
    <t>KKÜ</t>
  </si>
  <si>
    <t>Kai</t>
  </si>
  <si>
    <t>Willadsen</t>
  </si>
  <si>
    <t>Lilian</t>
  </si>
  <si>
    <t>Leetsi</t>
  </si>
  <si>
    <t>Kriisa</t>
  </si>
  <si>
    <t>Kerli</t>
  </si>
  <si>
    <t>Prants</t>
  </si>
  <si>
    <t>Linda</t>
  </si>
  <si>
    <t>Pärn</t>
  </si>
  <si>
    <t>Siim</t>
  </si>
  <si>
    <t>Paabo</t>
  </si>
  <si>
    <t>Tõnu</t>
  </si>
  <si>
    <t>Rummo</t>
  </si>
  <si>
    <t>Sakala</t>
  </si>
  <si>
    <t>Markko</t>
  </si>
  <si>
    <t>Miina</t>
  </si>
  <si>
    <t>Voltri</t>
  </si>
  <si>
    <t>Madis</t>
  </si>
  <si>
    <t>Lembit</t>
  </si>
  <si>
    <t>Jõgeva</t>
  </si>
  <si>
    <t>Mihkel</t>
  </si>
  <si>
    <t>Kalbus</t>
  </si>
  <si>
    <t>Rainer</t>
  </si>
  <si>
    <t>Soomaa</t>
  </si>
  <si>
    <t>Tiit</t>
  </si>
  <si>
    <t>Kaasik</t>
  </si>
  <si>
    <t>Signe</t>
  </si>
  <si>
    <t>Viggor</t>
  </si>
  <si>
    <t>Eerik</t>
  </si>
  <si>
    <t>Rebane</t>
  </si>
  <si>
    <t>Oliver</t>
  </si>
  <si>
    <t>Palliing</t>
  </si>
  <si>
    <t>Anne</t>
  </si>
  <si>
    <t>Kull</t>
  </si>
  <si>
    <t>Alari</t>
  </si>
  <si>
    <t>Tinno</t>
  </si>
  <si>
    <t>Risto</t>
  </si>
  <si>
    <t>Märtson</t>
  </si>
  <si>
    <t>Tiiu</t>
  </si>
  <si>
    <t>Tõrra</t>
  </si>
  <si>
    <t>Merri</t>
  </si>
  <si>
    <t>Laidma</t>
  </si>
  <si>
    <t>Sigrid</t>
  </si>
  <si>
    <t>Sinnep</t>
  </si>
  <si>
    <t>Hindrek</t>
  </si>
  <si>
    <t>Lootus</t>
  </si>
  <si>
    <t>Järva</t>
  </si>
  <si>
    <t>Rauno</t>
  </si>
  <si>
    <t>Butov</t>
  </si>
  <si>
    <t>Ruth</t>
  </si>
  <si>
    <t>Maadla</t>
  </si>
  <si>
    <t>Kaidi</t>
  </si>
  <si>
    <t>Peterkop</t>
  </si>
  <si>
    <t>jõgeva</t>
  </si>
  <si>
    <t>Piret</t>
  </si>
  <si>
    <t>Harju</t>
  </si>
  <si>
    <t>Mailis</t>
  </si>
  <si>
    <t>Petrovits</t>
  </si>
  <si>
    <t>30 lasku püstolist H&amp;K USP või PM (ühe või kahe käega)</t>
  </si>
  <si>
    <t>I</t>
  </si>
  <si>
    <t>II</t>
  </si>
  <si>
    <t>III</t>
  </si>
  <si>
    <t>Margus</t>
  </si>
  <si>
    <t>Grauberg</t>
  </si>
  <si>
    <t>Toomas</t>
  </si>
  <si>
    <t>Luman</t>
  </si>
  <si>
    <t>Ivar</t>
  </si>
  <si>
    <t>Tallermann</t>
  </si>
  <si>
    <t>Kullar</t>
  </si>
  <si>
    <t>Karja</t>
  </si>
  <si>
    <t>Heino</t>
  </si>
  <si>
    <t>Piirsalu</t>
  </si>
  <si>
    <t>Kalle</t>
  </si>
  <si>
    <t>Toomet</t>
  </si>
  <si>
    <t>Kase</t>
  </si>
  <si>
    <t>Priidik</t>
  </si>
  <si>
    <t>Sepp</t>
  </si>
  <si>
    <t>Marit</t>
  </si>
  <si>
    <t>Pleiats</t>
  </si>
  <si>
    <t>Tarmo</t>
  </si>
  <si>
    <t>Juurak</t>
  </si>
  <si>
    <t>Siret</t>
  </si>
  <si>
    <t>Niinepuu</t>
  </si>
  <si>
    <t>Viia</t>
  </si>
  <si>
    <t>Kaldam</t>
  </si>
  <si>
    <t>Alla</t>
  </si>
  <si>
    <t>Milogradskaja</t>
  </si>
  <si>
    <t>Vinkel</t>
  </si>
  <si>
    <t>Arendi</t>
  </si>
  <si>
    <t>Ants</t>
  </si>
  <si>
    <t>Kronberg</t>
  </si>
  <si>
    <t>Peeter</t>
  </si>
  <si>
    <t>Erki</t>
  </si>
  <si>
    <t>Lupp</t>
  </si>
  <si>
    <t>Gerly</t>
  </si>
  <si>
    <t>Leit</t>
  </si>
  <si>
    <t>Annika</t>
  </si>
  <si>
    <t>Pang</t>
  </si>
  <si>
    <t>Teele</t>
  </si>
  <si>
    <t>Smirnov</t>
  </si>
  <si>
    <t>Marie</t>
  </si>
  <si>
    <t>Fischer</t>
  </si>
  <si>
    <t>Janno</t>
  </si>
  <si>
    <t>Märk</t>
  </si>
  <si>
    <t>Karme</t>
  </si>
  <si>
    <t>Hain</t>
  </si>
  <si>
    <t>Heili</t>
  </si>
  <si>
    <t>Mets</t>
  </si>
  <si>
    <t>Anu</t>
  </si>
  <si>
    <t>Asu</t>
  </si>
  <si>
    <t>Kristi</t>
  </si>
  <si>
    <t>Lind</t>
  </si>
  <si>
    <t>Kaspar</t>
  </si>
  <si>
    <t>Ojasalu</t>
  </si>
  <si>
    <t>Maiko</t>
  </si>
  <si>
    <t>Markus</t>
  </si>
  <si>
    <t>Katre</t>
  </si>
  <si>
    <t>Kröönström</t>
  </si>
  <si>
    <t>Martin</t>
  </si>
  <si>
    <t>Lints</t>
  </si>
  <si>
    <t>Marge</t>
  </si>
  <si>
    <t>Ulm</t>
  </si>
  <si>
    <t>Sander</t>
  </si>
  <si>
    <t>Gutmann</t>
  </si>
  <si>
    <t>Aivar</t>
  </si>
  <si>
    <t>Engel</t>
  </si>
  <si>
    <t>Meline</t>
  </si>
  <si>
    <t>Sirkel</t>
  </si>
  <si>
    <t>Silja</t>
  </si>
  <si>
    <t>Möllits</t>
  </si>
  <si>
    <t>Pertelson</t>
  </si>
  <si>
    <t>Värva</t>
  </si>
  <si>
    <t>Janek</t>
  </si>
  <si>
    <t>Kivirand</t>
  </si>
  <si>
    <t>Anton</t>
  </si>
  <si>
    <t>Heinsoo</t>
  </si>
  <si>
    <t>30 lasku väiksekaliibrilisest püstolist</t>
  </si>
  <si>
    <t>Naised</t>
  </si>
  <si>
    <t>Olesk</t>
  </si>
  <si>
    <t>Fred</t>
  </si>
  <si>
    <t>Raukas</t>
  </si>
  <si>
    <t>Kiril</t>
  </si>
  <si>
    <t>Lepman</t>
  </si>
  <si>
    <t>Asko</t>
  </si>
  <si>
    <t>Mäeots</t>
  </si>
  <si>
    <t>Veera</t>
  </si>
  <si>
    <t>Rumjantseva</t>
  </si>
  <si>
    <t>Kristina</t>
  </si>
  <si>
    <t>Kiisk</t>
  </si>
  <si>
    <t>Jaanus</t>
  </si>
  <si>
    <t>Laidus</t>
  </si>
  <si>
    <t>Erik</t>
  </si>
  <si>
    <t>Amann</t>
  </si>
  <si>
    <t>Jevgeni</t>
  </si>
  <si>
    <t>Mihhailov</t>
  </si>
  <si>
    <t>Kairi</t>
  </si>
  <si>
    <t>Triin</t>
  </si>
  <si>
    <t>Tähtla</t>
  </si>
  <si>
    <t>Ragnar</t>
  </si>
  <si>
    <t>Juurik</t>
  </si>
  <si>
    <t>Lepp</t>
  </si>
  <si>
    <t>Elerin</t>
  </si>
  <si>
    <t>Ross</t>
  </si>
  <si>
    <t>Alina</t>
  </si>
  <si>
    <t>Kovaljova</t>
  </si>
  <si>
    <t>Kuusik</t>
  </si>
  <si>
    <t>Karin</t>
  </si>
  <si>
    <t>Kikerpill</t>
  </si>
  <si>
    <t>Marchus-Joonas</t>
  </si>
  <si>
    <t>Koppel</t>
  </si>
  <si>
    <t>Kati-Ly</t>
  </si>
  <si>
    <t>Randviir</t>
  </si>
  <si>
    <t>Ragne</t>
  </si>
  <si>
    <t>Falilejev</t>
  </si>
  <si>
    <t>Auriko</t>
  </si>
  <si>
    <t>Astra</t>
  </si>
  <si>
    <t>Meos</t>
  </si>
  <si>
    <t>Inga</t>
  </si>
  <si>
    <t>Niit</t>
  </si>
  <si>
    <t>Helen</t>
  </si>
  <si>
    <t>Saal</t>
  </si>
  <si>
    <t>Mari-Anne</t>
  </si>
  <si>
    <t>Meister</t>
  </si>
  <si>
    <t>Lana</t>
  </si>
  <si>
    <t>Toomvap</t>
  </si>
  <si>
    <t>Prii</t>
  </si>
  <si>
    <t>Laurikainen</t>
  </si>
  <si>
    <t>Rene</t>
  </si>
  <si>
    <t>Aluste</t>
  </si>
  <si>
    <t>DSQ</t>
  </si>
  <si>
    <t>30 lasku lamades, 300 m (AK4, AG3, GALIL AR, M14 või SKY)</t>
  </si>
  <si>
    <t>Arne</t>
  </si>
  <si>
    <t>Tallerman</t>
  </si>
  <si>
    <t>Saar</t>
  </si>
  <si>
    <t>Värava</t>
  </si>
  <si>
    <t>Katrin</t>
  </si>
  <si>
    <t>Smirnova</t>
  </si>
  <si>
    <t>Ele</t>
  </si>
  <si>
    <t>Lehes</t>
  </si>
  <si>
    <t>KL PS</t>
  </si>
  <si>
    <t>Riho</t>
  </si>
  <si>
    <t>Ühtegi</t>
  </si>
  <si>
    <t>Tõnis</t>
  </si>
  <si>
    <t>Otstavel</t>
  </si>
  <si>
    <t>Väli</t>
  </si>
  <si>
    <t>Törra</t>
  </si>
  <si>
    <t>Viirlo</t>
  </si>
  <si>
    <t>Meelis</t>
  </si>
  <si>
    <t>Veeroja</t>
  </si>
  <si>
    <t>Villu</t>
  </si>
  <si>
    <t>Luup</t>
  </si>
  <si>
    <t>Kristel</t>
  </si>
  <si>
    <t>Kaasiku</t>
  </si>
  <si>
    <t>Sergei</t>
  </si>
  <si>
    <t>Solodilov</t>
  </si>
  <si>
    <t>Küllike</t>
  </si>
  <si>
    <t>Merilin</t>
  </si>
  <si>
    <t>Aardeväli</t>
  </si>
  <si>
    <t>Merle</t>
  </si>
  <si>
    <t>Antson</t>
  </si>
  <si>
    <t>Kahr</t>
  </si>
  <si>
    <t>Raimond</t>
  </si>
  <si>
    <t>Lunev</t>
  </si>
  <si>
    <t>Ave</t>
  </si>
  <si>
    <t>Larionova</t>
  </si>
  <si>
    <t>TLM Staap</t>
  </si>
  <si>
    <t>Viiding</t>
  </si>
  <si>
    <t>VÕISTKONDLIK ARVESTUS</t>
  </si>
  <si>
    <t>Elise</t>
  </si>
  <si>
    <t>Malev</t>
  </si>
  <si>
    <t>Valgamaa</t>
  </si>
  <si>
    <t>Võrumaa</t>
  </si>
  <si>
    <t>Saaremaa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</si>
</sst>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4" x14ac:knownFonts="1">
    <font>
      <sz val="10"/>
      <color rgb="FF000000"/>
      <name val="Arial"/>
    </font>
    <font>
      <sz val="14"/>
      <color theme="1"/>
      <name val="Book Antiqua"/>
    </font>
    <font>
      <sz val="10"/>
      <color theme="1"/>
      <name val="Arial"/>
    </font>
    <font>
      <sz val="10"/>
      <name val="Arial"/>
    </font>
    <font>
      <sz val="8"/>
      <name val="Book Antiqua"/>
    </font>
    <font>
      <sz val="8"/>
      <color theme="1"/>
      <name val="Book Antiqua"/>
    </font>
    <font>
      <b/>
      <sz val="12"/>
      <name val="Book Antiqua"/>
    </font>
    <font>
      <sz val="12"/>
      <color theme="1"/>
      <name val="Arial"/>
    </font>
    <font>
      <sz val="8"/>
      <color theme="1"/>
      <name val="Arial"/>
    </font>
    <font>
      <sz val="12"/>
      <color theme="1"/>
      <name val="Book Antiqua"/>
    </font>
    <font>
      <sz val="10"/>
      <name val="Arial"/>
    </font>
    <font>
      <b/>
      <sz val="12"/>
      <color theme="1"/>
      <name val="Book Antiqua"/>
    </font>
    <font>
      <sz val="12"/>
      <name val="Arial"/>
    </font>
    <font>
      <sz val="10"/>
      <name val="Book Antiqua"/>
    </font>
    <font>
      <sz val="10"/>
      <color theme="1"/>
      <name val="Book Antiqua"/>
    </font>
    <font>
      <sz val="8"/>
      <name val="Arial"/>
    </font>
    <font>
      <b/>
      <sz val="10"/>
      <color theme="1"/>
      <name val="Book Antiqua"/>
    </font>
    <font>
      <b/>
      <sz val="10"/>
      <color theme="1"/>
      <name val="Arial"/>
    </font>
    <font>
      <sz val="10"/>
      <color theme="1"/>
      <name val="Arial"/>
      <family val="2"/>
      <charset val="186"/>
    </font>
    <font>
      <b/>
      <sz val="10"/>
      <color rgb="FF000000"/>
      <name val="Arial"/>
      <family val="2"/>
      <charset val="186"/>
    </font>
    <font>
      <b/>
      <sz val="10"/>
      <name val="Book Antiqua"/>
      <family val="1"/>
      <charset val="186"/>
    </font>
    <font>
      <sz val="10"/>
      <name val="Book Antiqua"/>
      <family val="1"/>
      <charset val="186"/>
    </font>
    <font>
      <b/>
      <sz val="10"/>
      <color theme="1"/>
      <name val="Arial"/>
      <family val="2"/>
      <charset val="186"/>
    </font>
    <font>
      <sz val="10"/>
      <color theme="1"/>
      <name val="Book Antiqua"/>
      <family val="1"/>
      <charset val="186"/>
    </font>
    <font>
      <b/>
      <sz val="10"/>
      <color theme="1"/>
      <name val="Book Antiqua"/>
      <family val="1"/>
      <charset val="186"/>
    </font>
    <font>
      <b/>
      <sz val="12"/>
      <color theme="1"/>
      <name val="Arial"/>
      <family val="2"/>
      <charset val="186"/>
    </font>
    <font>
      <b/>
      <sz val="10"/>
      <name val="Arial"/>
      <family val="2"/>
      <charset val="186"/>
    </font>
    <font>
      <sz val="18"/>
      <color theme="1"/>
      <name val="Book Antiqua"/>
      <family val="1"/>
      <charset val="186"/>
    </font>
    <font>
      <sz val="18"/>
      <color rgb="FF000000"/>
      <name val="Arial"/>
      <family val="2"/>
      <charset val="186"/>
    </font>
    <font>
      <sz val="18"/>
      <color theme="1"/>
      <name val="Arial"/>
      <family val="2"/>
      <charset val="186"/>
    </font>
    <font>
      <b/>
      <sz val="18"/>
      <color theme="1"/>
      <name val="Book Antiqua"/>
      <family val="1"/>
      <charset val="186"/>
    </font>
    <font>
      <sz val="18"/>
      <name val="Arial"/>
      <family val="2"/>
      <charset val="186"/>
    </font>
    <font>
      <sz val="14"/>
      <color theme="1"/>
      <name val="Arial"/>
      <family val="2"/>
      <charset val="186"/>
    </font>
    <font>
      <sz val="14"/>
      <color theme="1"/>
      <name val="Book Antiqua"/>
      <family val="1"/>
      <charset val="186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8">
    <xf numFmtId="0" fontId="0" fillId="0" borderId="0" xfId="0" applyFont="1" applyAlignment="1"/>
    <xf numFmtId="0" fontId="2" fillId="0" borderId="0" xfId="0" applyFont="1" applyAlignment="1"/>
    <xf numFmtId="0" fontId="3" fillId="0" borderId="0" xfId="0" applyFont="1" applyAlignment="1"/>
    <xf numFmtId="0" fontId="4" fillId="0" borderId="0" xfId="0" applyFont="1" applyAlignment="1">
      <alignment horizontal="right"/>
    </xf>
    <xf numFmtId="0" fontId="2" fillId="0" borderId="0" xfId="0" applyFont="1"/>
    <xf numFmtId="0" fontId="6" fillId="0" borderId="0" xfId="0" applyFont="1" applyAlignment="1">
      <alignment horizontal="left"/>
    </xf>
    <xf numFmtId="0" fontId="8" fillId="0" borderId="0" xfId="0" applyFont="1" applyAlignment="1">
      <alignment horizontal="right"/>
    </xf>
    <xf numFmtId="0" fontId="11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12" fillId="0" borderId="6" xfId="0" applyFont="1" applyBorder="1" applyAlignment="1">
      <alignment horizontal="center"/>
    </xf>
    <xf numFmtId="0" fontId="13" fillId="0" borderId="0" xfId="0" applyFont="1" applyAlignment="1"/>
    <xf numFmtId="0" fontId="13" fillId="0" borderId="0" xfId="0" applyFont="1" applyAlignment="1">
      <alignment horizontal="center"/>
    </xf>
    <xf numFmtId="0" fontId="7" fillId="0" borderId="6" xfId="0" applyFont="1" applyBorder="1" applyAlignment="1">
      <alignment horizontal="center"/>
    </xf>
    <xf numFmtId="0" fontId="14" fillId="0" borderId="0" xfId="0" applyFont="1"/>
    <xf numFmtId="0" fontId="14" fillId="0" borderId="0" xfId="0" applyFont="1" applyAlignment="1"/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3" fillId="0" borderId="0" xfId="0" applyFont="1" applyAlignment="1"/>
    <xf numFmtId="0" fontId="15" fillId="0" borderId="0" xfId="0" applyFont="1" applyAlignment="1">
      <alignment horizontal="right"/>
    </xf>
    <xf numFmtId="0" fontId="13" fillId="0" borderId="0" xfId="0" applyFont="1"/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14" fillId="0" borderId="1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16" fillId="0" borderId="8" xfId="0" applyFont="1" applyBorder="1" applyAlignment="1">
      <alignment horizontal="center"/>
    </xf>
    <xf numFmtId="0" fontId="9" fillId="0" borderId="0" xfId="0" applyFont="1" applyAlignment="1">
      <alignment vertical="center"/>
    </xf>
    <xf numFmtId="0" fontId="16" fillId="0" borderId="0" xfId="0" applyFont="1"/>
    <xf numFmtId="0" fontId="17" fillId="0" borderId="0" xfId="0" applyFont="1"/>
    <xf numFmtId="0" fontId="14" fillId="0" borderId="0" xfId="0" applyFont="1" applyAlignment="1">
      <alignment vertical="center"/>
    </xf>
    <xf numFmtId="0" fontId="0" fillId="0" borderId="0" xfId="0" applyFont="1" applyAlignment="1"/>
    <xf numFmtId="0" fontId="0" fillId="0" borderId="0" xfId="0" applyFont="1" applyAlignment="1"/>
    <xf numFmtId="0" fontId="2" fillId="0" borderId="0" xfId="0" applyFont="1"/>
    <xf numFmtId="0" fontId="14" fillId="0" borderId="0" xfId="0" applyFont="1"/>
    <xf numFmtId="0" fontId="11" fillId="0" borderId="0" xfId="0" applyFont="1" applyAlignment="1">
      <alignment horizontal="left"/>
    </xf>
    <xf numFmtId="0" fontId="18" fillId="0" borderId="0" xfId="0" applyFont="1" applyAlignment="1">
      <alignment horizontal="center"/>
    </xf>
    <xf numFmtId="0" fontId="20" fillId="0" borderId="0" xfId="0" applyFont="1" applyAlignment="1"/>
    <xf numFmtId="0" fontId="7" fillId="0" borderId="1" xfId="0" applyFont="1" applyBorder="1" applyAlignment="1">
      <alignment horizontal="center"/>
    </xf>
    <xf numFmtId="0" fontId="10" fillId="0" borderId="5" xfId="0" applyFont="1" applyBorder="1"/>
    <xf numFmtId="0" fontId="19" fillId="0" borderId="9" xfId="0" applyFont="1" applyBorder="1" applyAlignment="1">
      <alignment horizontal="center"/>
    </xf>
    <xf numFmtId="0" fontId="9" fillId="0" borderId="2" xfId="0" applyFont="1" applyBorder="1" applyAlignment="1">
      <alignment horizontal="center" vertical="center"/>
    </xf>
    <xf numFmtId="0" fontId="10" fillId="0" borderId="3" xfId="0" applyFont="1" applyBorder="1"/>
    <xf numFmtId="0" fontId="10" fillId="0" borderId="4" xfId="0" applyFont="1" applyBorder="1"/>
    <xf numFmtId="0" fontId="1" fillId="0" borderId="0" xfId="0" applyFont="1" applyAlignment="1">
      <alignment horizontal="center"/>
    </xf>
    <xf numFmtId="0" fontId="0" fillId="0" borderId="0" xfId="0" applyFont="1" applyAlignment="1"/>
    <xf numFmtId="0" fontId="5" fillId="0" borderId="0" xfId="0" applyFont="1" applyAlignment="1">
      <alignment horizontal="right"/>
    </xf>
    <xf numFmtId="0" fontId="2" fillId="0" borderId="0" xfId="0" applyFont="1"/>
    <xf numFmtId="0" fontId="7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10" fillId="0" borderId="7" xfId="0" applyFont="1" applyBorder="1"/>
    <xf numFmtId="0" fontId="7" fillId="0" borderId="1" xfId="0" applyFont="1" applyBorder="1" applyAlignment="1">
      <alignment horizontal="center" vertical="center"/>
    </xf>
    <xf numFmtId="0" fontId="14" fillId="0" borderId="0" xfId="0" applyFont="1"/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11" fillId="0" borderId="0" xfId="0" applyFont="1" applyAlignment="1">
      <alignment horizontal="left"/>
    </xf>
    <xf numFmtId="0" fontId="20" fillId="0" borderId="0" xfId="0" applyFont="1"/>
    <xf numFmtId="0" fontId="21" fillId="0" borderId="0" xfId="0" applyFont="1" applyAlignment="1"/>
    <xf numFmtId="0" fontId="2" fillId="0" borderId="9" xfId="0" applyFont="1" applyBorder="1" applyAlignment="1">
      <alignment horizontal="center"/>
    </xf>
    <xf numFmtId="0" fontId="22" fillId="0" borderId="9" xfId="0" applyFont="1" applyBorder="1" applyAlignment="1">
      <alignment horizontal="center"/>
    </xf>
    <xf numFmtId="0" fontId="23" fillId="0" borderId="0" xfId="0" applyFont="1" applyAlignment="1">
      <alignment horizontal="center"/>
    </xf>
    <xf numFmtId="0" fontId="24" fillId="0" borderId="0" xfId="0" applyFont="1"/>
    <xf numFmtId="0" fontId="24" fillId="0" borderId="0" xfId="0" applyFont="1" applyAlignment="1"/>
    <xf numFmtId="0" fontId="21" fillId="0" borderId="0" xfId="0" applyFont="1" applyAlignment="1">
      <alignment horizontal="center"/>
    </xf>
    <xf numFmtId="0" fontId="23" fillId="0" borderId="0" xfId="0" applyFont="1"/>
    <xf numFmtId="0" fontId="22" fillId="0" borderId="0" xfId="0" applyFont="1"/>
    <xf numFmtId="0" fontId="25" fillId="0" borderId="1" xfId="0" applyFont="1" applyBorder="1" applyAlignment="1">
      <alignment horizontal="center" vertical="center"/>
    </xf>
    <xf numFmtId="0" fontId="26" fillId="0" borderId="5" xfId="0" applyFont="1" applyBorder="1"/>
    <xf numFmtId="0" fontId="24" fillId="0" borderId="0" xfId="0" applyFont="1" applyAlignment="1">
      <alignment horizontal="center"/>
    </xf>
    <xf numFmtId="0" fontId="21" fillId="0" borderId="0" xfId="0" applyFont="1"/>
    <xf numFmtId="0" fontId="23" fillId="0" borderId="0" xfId="0" applyFont="1" applyAlignment="1"/>
    <xf numFmtId="0" fontId="27" fillId="0" borderId="0" xfId="0" applyFont="1" applyAlignment="1">
      <alignment horizontal="center"/>
    </xf>
    <xf numFmtId="0" fontId="28" fillId="0" borderId="0" xfId="0" applyFont="1" applyAlignment="1"/>
    <xf numFmtId="0" fontId="27" fillId="0" borderId="0" xfId="0" applyFont="1" applyAlignment="1"/>
    <xf numFmtId="0" fontId="29" fillId="0" borderId="0" xfId="0" applyFont="1" applyAlignment="1"/>
    <xf numFmtId="0" fontId="28" fillId="0" borderId="0" xfId="0" applyFont="1" applyAlignment="1"/>
    <xf numFmtId="0" fontId="27" fillId="0" borderId="0" xfId="0" applyFont="1"/>
    <xf numFmtId="0" fontId="30" fillId="0" borderId="0" xfId="0" applyFont="1" applyAlignment="1">
      <alignment horizontal="left"/>
    </xf>
    <xf numFmtId="0" fontId="29" fillId="0" borderId="0" xfId="0" applyFont="1"/>
    <xf numFmtId="0" fontId="29" fillId="0" borderId="0" xfId="0" applyFont="1" applyAlignment="1">
      <alignment horizontal="center"/>
    </xf>
    <xf numFmtId="0" fontId="27" fillId="0" borderId="0" xfId="0" applyFont="1" applyAlignment="1">
      <alignment horizontal="center" vertical="center"/>
    </xf>
    <xf numFmtId="0" fontId="29" fillId="0" borderId="0" xfId="0" applyFont="1" applyAlignment="1">
      <alignment horizontal="center"/>
    </xf>
    <xf numFmtId="0" fontId="27" fillId="0" borderId="1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31" fillId="0" borderId="3" xfId="0" applyFont="1" applyBorder="1"/>
    <xf numFmtId="0" fontId="31" fillId="0" borderId="4" xfId="0" applyFont="1" applyBorder="1"/>
    <xf numFmtId="0" fontId="29" fillId="0" borderId="1" xfId="0" applyFont="1" applyBorder="1" applyAlignment="1">
      <alignment horizontal="center" vertical="center"/>
    </xf>
    <xf numFmtId="0" fontId="31" fillId="0" borderId="7" xfId="0" applyFont="1" applyBorder="1"/>
    <xf numFmtId="0" fontId="29" fillId="0" borderId="1" xfId="0" applyFont="1" applyBorder="1" applyAlignment="1">
      <alignment horizontal="center" vertical="center"/>
    </xf>
    <xf numFmtId="0" fontId="30" fillId="0" borderId="10" xfId="0" applyFont="1" applyBorder="1"/>
    <xf numFmtId="0" fontId="30" fillId="0" borderId="10" xfId="0" applyFont="1" applyBorder="1" applyAlignment="1">
      <alignment horizontal="center"/>
    </xf>
    <xf numFmtId="0" fontId="27" fillId="0" borderId="10" xfId="0" applyFont="1" applyBorder="1"/>
    <xf numFmtId="0" fontId="27" fillId="0" borderId="10" xfId="0" applyFont="1" applyBorder="1" applyAlignment="1">
      <alignment horizontal="center"/>
    </xf>
    <xf numFmtId="0" fontId="32" fillId="0" borderId="0" xfId="0" applyFont="1" applyAlignment="1">
      <alignment horizontal="center"/>
    </xf>
    <xf numFmtId="0" fontId="3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Y985"/>
  <sheetViews>
    <sheetView topLeftCell="A22" workbookViewId="0">
      <selection activeCell="K36" sqref="K36"/>
    </sheetView>
  </sheetViews>
  <sheetFormatPr defaultColWidth="14.42578125" defaultRowHeight="15.75" customHeight="1" x14ac:dyDescent="0.2"/>
  <cols>
    <col min="1" max="1" width="16" customWidth="1"/>
    <col min="2" max="2" width="9.140625" customWidth="1"/>
    <col min="3" max="3" width="16.140625" customWidth="1"/>
    <col min="4" max="6" width="7.28515625" customWidth="1"/>
    <col min="7" max="7" width="7.85546875" customWidth="1"/>
    <col min="8" max="8" width="12.85546875" customWidth="1"/>
  </cols>
  <sheetData>
    <row r="1" spans="1:25" ht="15.75" customHeight="1" x14ac:dyDescent="0.3">
      <c r="A1" s="47" t="s">
        <v>0</v>
      </c>
      <c r="B1" s="48"/>
      <c r="C1" s="48"/>
      <c r="D1" s="48"/>
      <c r="E1" s="48"/>
      <c r="F1" s="48"/>
      <c r="G1" s="48"/>
      <c r="H1" s="48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15.75" customHeight="1" x14ac:dyDescent="0.25">
      <c r="A2" s="2"/>
      <c r="B2" s="2"/>
      <c r="C2" s="2"/>
      <c r="D2" s="2"/>
      <c r="E2" s="2"/>
      <c r="F2" s="2"/>
      <c r="H2" s="3" t="s">
        <v>1</v>
      </c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15.75" customHeight="1" x14ac:dyDescent="0.25">
      <c r="A3" s="2"/>
      <c r="B3" s="2"/>
      <c r="C3" s="2"/>
      <c r="D3" s="2"/>
      <c r="E3" s="2"/>
      <c r="F3" s="49" t="s">
        <v>2</v>
      </c>
      <c r="G3" s="48"/>
      <c r="H3" s="48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12.75" x14ac:dyDescent="0.2">
      <c r="A4" s="50"/>
      <c r="B4" s="48"/>
      <c r="C4" s="2"/>
      <c r="D4" s="2"/>
      <c r="E4" s="2"/>
      <c r="F4" s="2"/>
      <c r="G4" s="2"/>
      <c r="H4" s="2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5.75" customHeight="1" x14ac:dyDescent="0.3">
      <c r="A5" s="5" t="s">
        <v>3</v>
      </c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x14ac:dyDescent="0.2">
      <c r="A6" s="41" t="s">
        <v>4</v>
      </c>
      <c r="B6" s="41" t="s">
        <v>5</v>
      </c>
      <c r="C6" s="41" t="s">
        <v>6</v>
      </c>
      <c r="D6" s="44" t="s">
        <v>7</v>
      </c>
      <c r="E6" s="45"/>
      <c r="F6" s="46"/>
      <c r="G6" s="41" t="s">
        <v>8</v>
      </c>
      <c r="H6" s="41" t="s">
        <v>9</v>
      </c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15" x14ac:dyDescent="0.2">
      <c r="A7" s="42"/>
      <c r="B7" s="42"/>
      <c r="C7" s="42"/>
      <c r="D7" s="9" t="s">
        <v>10</v>
      </c>
      <c r="E7" s="9" t="s">
        <v>11</v>
      </c>
      <c r="F7" s="9" t="s">
        <v>12</v>
      </c>
      <c r="G7" s="42"/>
      <c r="H7" s="42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</row>
    <row r="8" spans="1:25" ht="15.6" customHeight="1" x14ac:dyDescent="0.3">
      <c r="A8" s="10" t="s">
        <v>13</v>
      </c>
      <c r="B8" s="40" t="s">
        <v>14</v>
      </c>
      <c r="C8" s="40" t="s">
        <v>15</v>
      </c>
      <c r="D8" s="11">
        <v>98</v>
      </c>
      <c r="E8" s="11">
        <v>96</v>
      </c>
      <c r="F8" s="11">
        <v>93</v>
      </c>
      <c r="G8" s="11">
        <v>287</v>
      </c>
      <c r="H8" s="11" t="s">
        <v>138</v>
      </c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ht="15.6" customHeight="1" x14ac:dyDescent="0.3">
      <c r="A9" s="10" t="s">
        <v>16</v>
      </c>
      <c r="B9" s="40" t="s">
        <v>17</v>
      </c>
      <c r="C9" s="40" t="s">
        <v>18</v>
      </c>
      <c r="D9" s="11">
        <v>96</v>
      </c>
      <c r="E9" s="11">
        <v>95</v>
      </c>
      <c r="F9" s="11">
        <v>92</v>
      </c>
      <c r="G9" s="11">
        <v>283</v>
      </c>
      <c r="H9" s="11" t="s">
        <v>139</v>
      </c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 ht="15.6" customHeight="1" x14ac:dyDescent="0.3">
      <c r="A10" s="10" t="s">
        <v>21</v>
      </c>
      <c r="B10" s="40" t="s">
        <v>22</v>
      </c>
      <c r="C10" s="40" t="s">
        <v>23</v>
      </c>
      <c r="D10" s="11">
        <v>97</v>
      </c>
      <c r="E10" s="11">
        <v>91</v>
      </c>
      <c r="F10" s="11">
        <v>93</v>
      </c>
      <c r="G10" s="11">
        <v>281</v>
      </c>
      <c r="H10" s="11" t="s">
        <v>140</v>
      </c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ht="15.6" customHeight="1" x14ac:dyDescent="0.25">
      <c r="A11" s="10" t="s">
        <v>24</v>
      </c>
      <c r="B11" s="10" t="s">
        <v>25</v>
      </c>
      <c r="C11" s="10" t="s">
        <v>26</v>
      </c>
      <c r="D11" s="11">
        <v>98</v>
      </c>
      <c r="E11" s="11">
        <v>93</v>
      </c>
      <c r="F11" s="11">
        <v>89</v>
      </c>
      <c r="G11" s="11">
        <v>280</v>
      </c>
      <c r="H11" s="11">
        <v>4</v>
      </c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ht="15.6" customHeight="1" x14ac:dyDescent="0.25">
      <c r="A12" s="10" t="s">
        <v>27</v>
      </c>
      <c r="B12" s="10" t="s">
        <v>28</v>
      </c>
      <c r="C12" s="10" t="s">
        <v>29</v>
      </c>
      <c r="D12" s="11">
        <v>90</v>
      </c>
      <c r="E12" s="11">
        <v>95</v>
      </c>
      <c r="F12" s="11">
        <v>94</v>
      </c>
      <c r="G12" s="11">
        <v>279</v>
      </c>
      <c r="H12" s="11">
        <v>5</v>
      </c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ht="15.6" customHeight="1" x14ac:dyDescent="0.25">
      <c r="A13" s="10" t="s">
        <v>16</v>
      </c>
      <c r="B13" s="10" t="s">
        <v>30</v>
      </c>
      <c r="C13" s="10" t="s">
        <v>31</v>
      </c>
      <c r="D13" s="11">
        <v>96</v>
      </c>
      <c r="E13" s="11">
        <v>92</v>
      </c>
      <c r="F13" s="11">
        <v>91</v>
      </c>
      <c r="G13" s="11">
        <v>279</v>
      </c>
      <c r="H13" s="21">
        <v>6</v>
      </c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ht="15.6" customHeight="1" x14ac:dyDescent="0.25">
      <c r="A14" s="10" t="s">
        <v>32</v>
      </c>
      <c r="B14" s="10" t="s">
        <v>33</v>
      </c>
      <c r="C14" s="10" t="s">
        <v>34</v>
      </c>
      <c r="D14" s="11">
        <v>97</v>
      </c>
      <c r="E14" s="11">
        <v>91</v>
      </c>
      <c r="F14" s="11">
        <v>91</v>
      </c>
      <c r="G14" s="11">
        <v>279</v>
      </c>
      <c r="H14" s="21">
        <v>7</v>
      </c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 ht="15.6" customHeight="1" x14ac:dyDescent="0.25">
      <c r="A15" s="10" t="s">
        <v>16</v>
      </c>
      <c r="B15" s="10" t="s">
        <v>35</v>
      </c>
      <c r="C15" s="10" t="s">
        <v>36</v>
      </c>
      <c r="D15" s="11">
        <v>91</v>
      </c>
      <c r="E15" s="11">
        <v>95</v>
      </c>
      <c r="F15" s="11">
        <v>92</v>
      </c>
      <c r="G15" s="11">
        <v>278</v>
      </c>
      <c r="H15" s="21">
        <v>8</v>
      </c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 ht="15.6" customHeight="1" x14ac:dyDescent="0.25">
      <c r="A16" s="10" t="s">
        <v>37</v>
      </c>
      <c r="B16" s="10" t="s">
        <v>38</v>
      </c>
      <c r="C16" s="10" t="s">
        <v>39</v>
      </c>
      <c r="D16" s="11">
        <v>96</v>
      </c>
      <c r="E16" s="11">
        <v>95</v>
      </c>
      <c r="F16" s="11">
        <v>87</v>
      </c>
      <c r="G16" s="11">
        <v>278</v>
      </c>
      <c r="H16" s="21">
        <v>9</v>
      </c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ht="15.6" customHeight="1" x14ac:dyDescent="0.25">
      <c r="A17" s="10" t="s">
        <v>16</v>
      </c>
      <c r="B17" s="10" t="s">
        <v>42</v>
      </c>
      <c r="C17" s="10" t="s">
        <v>43</v>
      </c>
      <c r="D17" s="11">
        <v>94</v>
      </c>
      <c r="E17" s="11">
        <v>94</v>
      </c>
      <c r="F17" s="11">
        <v>83</v>
      </c>
      <c r="G17" s="11">
        <v>271</v>
      </c>
      <c r="H17" s="21">
        <v>10</v>
      </c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ht="15.6" customHeight="1" x14ac:dyDescent="0.25">
      <c r="A18" s="10" t="s">
        <v>16</v>
      </c>
      <c r="B18" s="10" t="s">
        <v>42</v>
      </c>
      <c r="C18" s="10" t="s">
        <v>46</v>
      </c>
      <c r="D18" s="11">
        <v>95</v>
      </c>
      <c r="E18" s="11">
        <v>87</v>
      </c>
      <c r="F18" s="11">
        <v>87</v>
      </c>
      <c r="G18" s="11">
        <v>269</v>
      </c>
      <c r="H18" s="21">
        <v>11</v>
      </c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ht="15.6" customHeight="1" x14ac:dyDescent="0.25">
      <c r="A19" s="10" t="s">
        <v>16</v>
      </c>
      <c r="B19" s="10" t="s">
        <v>47</v>
      </c>
      <c r="C19" s="10" t="s">
        <v>48</v>
      </c>
      <c r="D19" s="11">
        <v>93</v>
      </c>
      <c r="E19" s="11">
        <v>90</v>
      </c>
      <c r="F19" s="11">
        <v>85</v>
      </c>
      <c r="G19" s="11">
        <v>268</v>
      </c>
      <c r="H19" s="21">
        <v>12</v>
      </c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ht="15.6" customHeight="1" x14ac:dyDescent="0.25">
      <c r="A20" s="10" t="s">
        <v>16</v>
      </c>
      <c r="B20" s="10" t="s">
        <v>51</v>
      </c>
      <c r="C20" s="10" t="s">
        <v>52</v>
      </c>
      <c r="D20" s="11">
        <v>92</v>
      </c>
      <c r="E20" s="11">
        <v>86</v>
      </c>
      <c r="F20" s="11">
        <v>88</v>
      </c>
      <c r="G20" s="11">
        <v>266</v>
      </c>
      <c r="H20" s="21">
        <v>13</v>
      </c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15.6" customHeight="1" x14ac:dyDescent="0.25">
      <c r="A21" s="10" t="s">
        <v>56</v>
      </c>
      <c r="B21" s="10" t="s">
        <v>57</v>
      </c>
      <c r="C21" s="10" t="s">
        <v>58</v>
      </c>
      <c r="D21" s="11">
        <v>88</v>
      </c>
      <c r="E21" s="11">
        <v>91</v>
      </c>
      <c r="F21" s="11">
        <v>86</v>
      </c>
      <c r="G21" s="11">
        <v>265</v>
      </c>
      <c r="H21" s="21">
        <v>14</v>
      </c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ht="15.6" customHeight="1" x14ac:dyDescent="0.25">
      <c r="A22" s="60" t="s">
        <v>310</v>
      </c>
      <c r="B22" s="10" t="s">
        <v>59</v>
      </c>
      <c r="C22" s="10" t="s">
        <v>60</v>
      </c>
      <c r="D22" s="11">
        <v>95</v>
      </c>
      <c r="E22" s="11">
        <v>80</v>
      </c>
      <c r="F22" s="11">
        <v>89</v>
      </c>
      <c r="G22" s="11">
        <v>264</v>
      </c>
      <c r="H22" s="21">
        <v>15</v>
      </c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15.6" customHeight="1" x14ac:dyDescent="0.25">
      <c r="A23" s="10" t="s">
        <v>16</v>
      </c>
      <c r="B23" s="10" t="s">
        <v>63</v>
      </c>
      <c r="C23" s="10" t="s">
        <v>64</v>
      </c>
      <c r="D23" s="11">
        <v>91</v>
      </c>
      <c r="E23" s="11">
        <v>83</v>
      </c>
      <c r="F23" s="11">
        <v>89</v>
      </c>
      <c r="G23" s="11">
        <v>263</v>
      </c>
      <c r="H23" s="21">
        <v>16</v>
      </c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ht="15.6" customHeight="1" x14ac:dyDescent="0.25">
      <c r="A24" s="10" t="s">
        <v>16</v>
      </c>
      <c r="B24" s="10" t="s">
        <v>65</v>
      </c>
      <c r="C24" s="10" t="s">
        <v>66</v>
      </c>
      <c r="D24" s="11">
        <v>84</v>
      </c>
      <c r="E24" s="11">
        <v>92</v>
      </c>
      <c r="F24" s="11">
        <v>87</v>
      </c>
      <c r="G24" s="11">
        <v>263</v>
      </c>
      <c r="H24" s="21">
        <v>17</v>
      </c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ht="15.6" customHeight="1" x14ac:dyDescent="0.25">
      <c r="A25" s="10" t="s">
        <v>16</v>
      </c>
      <c r="B25" s="10" t="s">
        <v>14</v>
      </c>
      <c r="C25" s="10" t="s">
        <v>67</v>
      </c>
      <c r="D25" s="11">
        <v>89</v>
      </c>
      <c r="E25" s="11">
        <v>87</v>
      </c>
      <c r="F25" s="11">
        <v>86</v>
      </c>
      <c r="G25" s="11">
        <v>262</v>
      </c>
      <c r="H25" s="21">
        <v>18</v>
      </c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5.6" customHeight="1" x14ac:dyDescent="0.25">
      <c r="A26" s="10" t="s">
        <v>16</v>
      </c>
      <c r="B26" s="10" t="s">
        <v>68</v>
      </c>
      <c r="C26" s="10" t="s">
        <v>69</v>
      </c>
      <c r="D26" s="11">
        <v>96</v>
      </c>
      <c r="E26" s="11">
        <v>82</v>
      </c>
      <c r="F26" s="11">
        <v>84</v>
      </c>
      <c r="G26" s="11">
        <v>262</v>
      </c>
      <c r="H26" s="21">
        <v>19</v>
      </c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15.6" customHeight="1" x14ac:dyDescent="0.25">
      <c r="A27" s="10" t="s">
        <v>72</v>
      </c>
      <c r="B27" s="10" t="s">
        <v>73</v>
      </c>
      <c r="C27" s="10" t="s">
        <v>74</v>
      </c>
      <c r="D27" s="11">
        <v>96</v>
      </c>
      <c r="E27" s="11">
        <v>82</v>
      </c>
      <c r="F27" s="11">
        <v>80</v>
      </c>
      <c r="G27" s="11">
        <v>258</v>
      </c>
      <c r="H27" s="21">
        <v>20</v>
      </c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5.6" customHeight="1" x14ac:dyDescent="0.25">
      <c r="A28" s="60" t="s">
        <v>309</v>
      </c>
      <c r="B28" s="10" t="s">
        <v>75</v>
      </c>
      <c r="C28" s="10" t="s">
        <v>46</v>
      </c>
      <c r="D28" s="11">
        <v>93</v>
      </c>
      <c r="E28" s="11">
        <v>92</v>
      </c>
      <c r="F28" s="11">
        <v>73</v>
      </c>
      <c r="G28" s="11">
        <v>258</v>
      </c>
      <c r="H28" s="21">
        <v>21</v>
      </c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15.6" customHeight="1" x14ac:dyDescent="0.25">
      <c r="A29" s="10" t="s">
        <v>16</v>
      </c>
      <c r="B29" s="10" t="s">
        <v>76</v>
      </c>
      <c r="C29" s="10" t="s">
        <v>77</v>
      </c>
      <c r="D29" s="11">
        <v>91</v>
      </c>
      <c r="E29" s="11">
        <v>86</v>
      </c>
      <c r="F29" s="11">
        <v>80</v>
      </c>
      <c r="G29" s="11">
        <v>257</v>
      </c>
      <c r="H29" s="21">
        <v>22</v>
      </c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15.6" customHeight="1" x14ac:dyDescent="0.25">
      <c r="A30" s="10" t="s">
        <v>78</v>
      </c>
      <c r="B30" s="10" t="s">
        <v>79</v>
      </c>
      <c r="C30" s="10" t="s">
        <v>80</v>
      </c>
      <c r="D30" s="11">
        <v>91</v>
      </c>
      <c r="E30" s="11">
        <v>88</v>
      </c>
      <c r="F30" s="11">
        <v>78</v>
      </c>
      <c r="G30" s="11">
        <v>257</v>
      </c>
      <c r="H30" s="21">
        <v>23</v>
      </c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15.6" customHeight="1" x14ac:dyDescent="0.25">
      <c r="A31" s="10" t="s">
        <v>16</v>
      </c>
      <c r="B31" s="10" t="s">
        <v>59</v>
      </c>
      <c r="C31" s="10" t="s">
        <v>83</v>
      </c>
      <c r="D31" s="11">
        <v>82</v>
      </c>
      <c r="E31" s="11">
        <v>87</v>
      </c>
      <c r="F31" s="11">
        <v>86</v>
      </c>
      <c r="G31" s="11">
        <v>255</v>
      </c>
      <c r="H31" s="21">
        <v>24</v>
      </c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15.6" customHeight="1" x14ac:dyDescent="0.25">
      <c r="A32" s="10" t="s">
        <v>16</v>
      </c>
      <c r="B32" s="10" t="s">
        <v>88</v>
      </c>
      <c r="C32" s="10" t="s">
        <v>89</v>
      </c>
      <c r="D32" s="11">
        <v>86</v>
      </c>
      <c r="E32" s="11">
        <v>89</v>
      </c>
      <c r="F32" s="11">
        <v>76</v>
      </c>
      <c r="G32" s="11">
        <v>251</v>
      </c>
      <c r="H32" s="21">
        <v>25</v>
      </c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ht="15.6" customHeight="1" x14ac:dyDescent="0.25">
      <c r="A33" s="10" t="s">
        <v>16</v>
      </c>
      <c r="B33" s="10" t="s">
        <v>90</v>
      </c>
      <c r="C33" s="10" t="s">
        <v>91</v>
      </c>
      <c r="D33" s="11">
        <v>93</v>
      </c>
      <c r="E33" s="11">
        <v>82</v>
      </c>
      <c r="F33" s="11">
        <v>75</v>
      </c>
      <c r="G33" s="11">
        <v>250</v>
      </c>
      <c r="H33" s="21">
        <v>26</v>
      </c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ht="15.6" customHeight="1" x14ac:dyDescent="0.25">
      <c r="A34" s="10" t="s">
        <v>92</v>
      </c>
      <c r="B34" s="10" t="s">
        <v>29</v>
      </c>
      <c r="C34" s="10" t="s">
        <v>93</v>
      </c>
      <c r="D34" s="11">
        <v>84</v>
      </c>
      <c r="E34" s="11">
        <v>83</v>
      </c>
      <c r="F34" s="11">
        <v>81</v>
      </c>
      <c r="G34" s="11">
        <v>248</v>
      </c>
      <c r="H34" s="21">
        <v>27</v>
      </c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ht="15.6" customHeight="1" x14ac:dyDescent="0.25">
      <c r="A35" s="10" t="s">
        <v>16</v>
      </c>
      <c r="B35" s="10" t="s">
        <v>96</v>
      </c>
      <c r="C35" s="10" t="s">
        <v>97</v>
      </c>
      <c r="D35" s="11">
        <v>85</v>
      </c>
      <c r="E35" s="11">
        <v>75</v>
      </c>
      <c r="F35" s="11">
        <v>78</v>
      </c>
      <c r="G35" s="11">
        <v>238</v>
      </c>
      <c r="H35" s="21">
        <v>28</v>
      </c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ht="15.6" customHeight="1" x14ac:dyDescent="0.25">
      <c r="A36" s="10" t="s">
        <v>98</v>
      </c>
      <c r="B36" s="10" t="s">
        <v>99</v>
      </c>
      <c r="C36" s="10" t="s">
        <v>100</v>
      </c>
      <c r="D36" s="11">
        <v>88</v>
      </c>
      <c r="E36" s="11">
        <v>88</v>
      </c>
      <c r="F36" s="11">
        <v>61</v>
      </c>
      <c r="G36" s="11">
        <v>237</v>
      </c>
      <c r="H36" s="21">
        <v>29</v>
      </c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ht="15.6" customHeight="1" x14ac:dyDescent="0.25">
      <c r="A37" s="10" t="s">
        <v>16</v>
      </c>
      <c r="B37" s="10" t="s">
        <v>101</v>
      </c>
      <c r="C37" s="10" t="s">
        <v>102</v>
      </c>
      <c r="D37" s="11">
        <v>85</v>
      </c>
      <c r="E37" s="11">
        <v>73</v>
      </c>
      <c r="F37" s="11">
        <v>77</v>
      </c>
      <c r="G37" s="11">
        <v>235</v>
      </c>
      <c r="H37" s="21">
        <v>30</v>
      </c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15.6" customHeight="1" x14ac:dyDescent="0.25">
      <c r="A38" s="10" t="s">
        <v>16</v>
      </c>
      <c r="B38" s="10" t="s">
        <v>103</v>
      </c>
      <c r="C38" s="10" t="s">
        <v>104</v>
      </c>
      <c r="D38" s="11">
        <v>70</v>
      </c>
      <c r="E38" s="11">
        <v>86</v>
      </c>
      <c r="F38" s="11">
        <v>70</v>
      </c>
      <c r="G38" s="11">
        <v>226</v>
      </c>
      <c r="H38" s="21">
        <v>31</v>
      </c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ht="15.6" customHeight="1" x14ac:dyDescent="0.25">
      <c r="A39" s="10" t="s">
        <v>16</v>
      </c>
      <c r="B39" s="10" t="s">
        <v>107</v>
      </c>
      <c r="C39" s="10" t="s">
        <v>108</v>
      </c>
      <c r="D39" s="11">
        <v>91</v>
      </c>
      <c r="E39" s="11">
        <v>73</v>
      </c>
      <c r="F39" s="11">
        <v>62</v>
      </c>
      <c r="G39" s="11">
        <v>226</v>
      </c>
      <c r="H39" s="21">
        <v>32</v>
      </c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ht="15.6" customHeight="1" x14ac:dyDescent="0.25">
      <c r="A40" s="10" t="s">
        <v>16</v>
      </c>
      <c r="B40" s="10" t="s">
        <v>109</v>
      </c>
      <c r="C40" s="10" t="s">
        <v>110</v>
      </c>
      <c r="D40" s="11">
        <v>90</v>
      </c>
      <c r="E40" s="11">
        <v>70</v>
      </c>
      <c r="F40" s="11">
        <v>63</v>
      </c>
      <c r="G40" s="11">
        <v>223</v>
      </c>
      <c r="H40" s="21">
        <v>33</v>
      </c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ht="15.6" customHeight="1" x14ac:dyDescent="0.25">
      <c r="A41" s="10" t="s">
        <v>72</v>
      </c>
      <c r="B41" s="10" t="s">
        <v>111</v>
      </c>
      <c r="C41" s="10" t="s">
        <v>112</v>
      </c>
      <c r="D41" s="11">
        <v>87</v>
      </c>
      <c r="E41" s="11">
        <v>70</v>
      </c>
      <c r="F41" s="11">
        <v>61</v>
      </c>
      <c r="G41" s="11">
        <v>218</v>
      </c>
      <c r="H41" s="21">
        <v>34</v>
      </c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ht="15.6" customHeight="1" x14ac:dyDescent="0.25">
      <c r="A42" s="10" t="s">
        <v>16</v>
      </c>
      <c r="B42" s="10" t="s">
        <v>113</v>
      </c>
      <c r="C42" s="10" t="s">
        <v>114</v>
      </c>
      <c r="D42" s="11">
        <v>91</v>
      </c>
      <c r="E42" s="11">
        <v>72</v>
      </c>
      <c r="F42" s="11">
        <v>54</v>
      </c>
      <c r="G42" s="11">
        <v>217</v>
      </c>
      <c r="H42" s="21">
        <v>35</v>
      </c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ht="15.6" customHeight="1" x14ac:dyDescent="0.25">
      <c r="A43" s="10" t="s">
        <v>16</v>
      </c>
      <c r="B43" s="10" t="s">
        <v>115</v>
      </c>
      <c r="C43" s="10" t="s">
        <v>116</v>
      </c>
      <c r="D43" s="11">
        <v>84</v>
      </c>
      <c r="E43" s="11">
        <v>63</v>
      </c>
      <c r="F43" s="11">
        <v>62</v>
      </c>
      <c r="G43" s="11">
        <v>209</v>
      </c>
      <c r="H43" s="21">
        <v>36</v>
      </c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ht="15.6" customHeight="1" x14ac:dyDescent="0.25">
      <c r="A44" s="17" t="s">
        <v>16</v>
      </c>
      <c r="B44" s="10" t="s">
        <v>123</v>
      </c>
      <c r="C44" s="10" t="s">
        <v>124</v>
      </c>
      <c r="D44" s="11">
        <v>45</v>
      </c>
      <c r="E44" s="11">
        <v>75</v>
      </c>
      <c r="F44" s="11">
        <v>63</v>
      </c>
      <c r="G44" s="11">
        <v>183</v>
      </c>
      <c r="H44" s="21">
        <v>37</v>
      </c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ht="15.6" customHeight="1" x14ac:dyDescent="0.25">
      <c r="A45" s="10" t="s">
        <v>125</v>
      </c>
      <c r="B45" s="10" t="s">
        <v>126</v>
      </c>
      <c r="C45" s="10" t="s">
        <v>127</v>
      </c>
      <c r="D45" s="11">
        <v>45</v>
      </c>
      <c r="E45" s="11">
        <v>78</v>
      </c>
      <c r="F45" s="11">
        <v>52</v>
      </c>
      <c r="G45" s="11">
        <v>175</v>
      </c>
      <c r="H45" s="11">
        <v>38</v>
      </c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s="35" customFormat="1" ht="15.6" customHeight="1" x14ac:dyDescent="0.25">
      <c r="A46" s="17"/>
      <c r="B46" s="17"/>
      <c r="C46" s="17"/>
      <c r="D46" s="21"/>
      <c r="E46" s="21"/>
      <c r="F46" s="21"/>
      <c r="G46" s="21"/>
      <c r="H46" s="2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s="35" customFormat="1" ht="15.6" customHeight="1" x14ac:dyDescent="0.25">
      <c r="A47" s="17"/>
      <c r="B47" s="17"/>
      <c r="C47" s="17"/>
      <c r="D47" s="21"/>
      <c r="E47" s="21"/>
      <c r="F47" s="21"/>
      <c r="G47" s="21"/>
      <c r="H47" s="2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s="35" customFormat="1" ht="15.6" customHeight="1" x14ac:dyDescent="0.25">
      <c r="A48" s="17"/>
      <c r="B48" s="17"/>
      <c r="C48" s="17"/>
      <c r="D48" s="21"/>
      <c r="E48" s="21"/>
      <c r="F48" s="21"/>
      <c r="G48" s="21"/>
      <c r="H48" s="2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ht="12.75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ht="16.5" x14ac:dyDescent="0.3">
      <c r="A50" s="5" t="s">
        <v>3</v>
      </c>
      <c r="B50" s="34"/>
      <c r="C50" s="34"/>
      <c r="D50" s="34"/>
      <c r="E50" s="34"/>
      <c r="F50" s="43" t="s">
        <v>216</v>
      </c>
      <c r="G50" s="43"/>
      <c r="H50" s="34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x14ac:dyDescent="0.2">
      <c r="A51" s="41" t="s">
        <v>4</v>
      </c>
      <c r="B51" s="41" t="s">
        <v>5</v>
      </c>
      <c r="C51" s="41" t="s">
        <v>6</v>
      </c>
      <c r="D51" s="44" t="s">
        <v>7</v>
      </c>
      <c r="E51" s="45"/>
      <c r="F51" s="46"/>
      <c r="G51" s="41" t="s">
        <v>8</v>
      </c>
      <c r="H51" s="41" t="s">
        <v>9</v>
      </c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ht="15" x14ac:dyDescent="0.2">
      <c r="A52" s="42"/>
      <c r="B52" s="42"/>
      <c r="C52" s="42"/>
      <c r="D52" s="9" t="s">
        <v>10</v>
      </c>
      <c r="E52" s="9" t="s">
        <v>11</v>
      </c>
      <c r="F52" s="9" t="s">
        <v>12</v>
      </c>
      <c r="G52" s="42"/>
      <c r="H52" s="42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ht="15" x14ac:dyDescent="0.3">
      <c r="A53" s="17" t="s">
        <v>16</v>
      </c>
      <c r="B53" s="40" t="s">
        <v>19</v>
      </c>
      <c r="C53" s="40" t="s">
        <v>20</v>
      </c>
      <c r="D53" s="21">
        <v>98</v>
      </c>
      <c r="E53" s="21">
        <v>95</v>
      </c>
      <c r="F53" s="21">
        <v>90</v>
      </c>
      <c r="G53" s="21">
        <v>283</v>
      </c>
      <c r="H53" s="39" t="s">
        <v>138</v>
      </c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ht="15" x14ac:dyDescent="0.3">
      <c r="A54" s="17" t="s">
        <v>16</v>
      </c>
      <c r="B54" s="40" t="s">
        <v>40</v>
      </c>
      <c r="C54" s="40" t="s">
        <v>41</v>
      </c>
      <c r="D54" s="21">
        <v>92</v>
      </c>
      <c r="E54" s="21">
        <v>91</v>
      </c>
      <c r="F54" s="21">
        <v>92</v>
      </c>
      <c r="G54" s="21">
        <v>275</v>
      </c>
      <c r="H54" s="39" t="s">
        <v>139</v>
      </c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ht="15" x14ac:dyDescent="0.3">
      <c r="A55" s="17" t="s">
        <v>21</v>
      </c>
      <c r="B55" s="40" t="s">
        <v>44</v>
      </c>
      <c r="C55" s="40" t="s">
        <v>45</v>
      </c>
      <c r="D55" s="21">
        <v>89</v>
      </c>
      <c r="E55" s="21">
        <v>92</v>
      </c>
      <c r="F55" s="21">
        <v>89</v>
      </c>
      <c r="G55" s="21">
        <v>270</v>
      </c>
      <c r="H55" s="39" t="s">
        <v>140</v>
      </c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ht="13.5" x14ac:dyDescent="0.25">
      <c r="A56" s="60" t="s">
        <v>310</v>
      </c>
      <c r="B56" s="17" t="s">
        <v>49</v>
      </c>
      <c r="C56" s="17" t="s">
        <v>50</v>
      </c>
      <c r="D56" s="21">
        <v>92</v>
      </c>
      <c r="E56" s="21">
        <v>85</v>
      </c>
      <c r="F56" s="21">
        <v>90</v>
      </c>
      <c r="G56" s="21">
        <v>267</v>
      </c>
      <c r="H56" s="23">
        <v>4</v>
      </c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ht="13.5" x14ac:dyDescent="0.25">
      <c r="A57" s="17" t="s">
        <v>32</v>
      </c>
      <c r="B57" s="17" t="s">
        <v>53</v>
      </c>
      <c r="C57" s="17" t="s">
        <v>34</v>
      </c>
      <c r="D57" s="21">
        <v>95</v>
      </c>
      <c r="E57" s="21">
        <v>88</v>
      </c>
      <c r="F57" s="21">
        <v>83</v>
      </c>
      <c r="G57" s="21">
        <v>266</v>
      </c>
      <c r="H57" s="23">
        <v>5</v>
      </c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ht="13.5" x14ac:dyDescent="0.25">
      <c r="A58" s="17" t="s">
        <v>27</v>
      </c>
      <c r="B58" s="17" t="s">
        <v>54</v>
      </c>
      <c r="C58" s="17" t="s">
        <v>55</v>
      </c>
      <c r="D58" s="21">
        <v>90</v>
      </c>
      <c r="E58" s="21">
        <v>96</v>
      </c>
      <c r="F58" s="21">
        <v>80</v>
      </c>
      <c r="G58" s="21">
        <v>266</v>
      </c>
      <c r="H58" s="23">
        <v>6</v>
      </c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ht="13.5" x14ac:dyDescent="0.25">
      <c r="A59" s="17" t="s">
        <v>13</v>
      </c>
      <c r="B59" s="17" t="s">
        <v>61</v>
      </c>
      <c r="C59" s="17" t="s">
        <v>62</v>
      </c>
      <c r="D59" s="21">
        <v>87</v>
      </c>
      <c r="E59" s="21">
        <v>92</v>
      </c>
      <c r="F59" s="21">
        <v>85</v>
      </c>
      <c r="G59" s="21">
        <v>264</v>
      </c>
      <c r="H59" s="23">
        <v>7</v>
      </c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ht="13.5" x14ac:dyDescent="0.25">
      <c r="A60" s="17" t="s">
        <v>16</v>
      </c>
      <c r="B60" s="17" t="s">
        <v>70</v>
      </c>
      <c r="C60" s="17" t="s">
        <v>71</v>
      </c>
      <c r="D60" s="21">
        <v>92</v>
      </c>
      <c r="E60" s="21">
        <v>86</v>
      </c>
      <c r="F60" s="21">
        <v>83</v>
      </c>
      <c r="G60" s="21">
        <v>261</v>
      </c>
      <c r="H60" s="23">
        <v>8</v>
      </c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ht="13.5" x14ac:dyDescent="0.25">
      <c r="A61" s="60" t="s">
        <v>309</v>
      </c>
      <c r="B61" s="17" t="s">
        <v>81</v>
      </c>
      <c r="C61" s="17" t="s">
        <v>82</v>
      </c>
      <c r="D61" s="21">
        <v>81</v>
      </c>
      <c r="E61" s="21">
        <v>85</v>
      </c>
      <c r="F61" s="21">
        <v>90</v>
      </c>
      <c r="G61" s="21">
        <v>256</v>
      </c>
      <c r="H61" s="23">
        <v>9</v>
      </c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ht="13.5" x14ac:dyDescent="0.25">
      <c r="A62" s="17" t="s">
        <v>16</v>
      </c>
      <c r="B62" s="17" t="s">
        <v>84</v>
      </c>
      <c r="C62" s="17" t="s">
        <v>85</v>
      </c>
      <c r="D62" s="21">
        <v>92</v>
      </c>
      <c r="E62" s="21">
        <v>90</v>
      </c>
      <c r="F62" s="21">
        <v>70</v>
      </c>
      <c r="G62" s="21">
        <v>252</v>
      </c>
      <c r="H62" s="23">
        <v>10</v>
      </c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ht="13.5" x14ac:dyDescent="0.25">
      <c r="A63" s="17" t="s">
        <v>37</v>
      </c>
      <c r="B63" s="17" t="s">
        <v>86</v>
      </c>
      <c r="C63" s="17" t="s">
        <v>87</v>
      </c>
      <c r="D63" s="21">
        <v>92</v>
      </c>
      <c r="E63" s="21">
        <v>74</v>
      </c>
      <c r="F63" s="21">
        <v>85</v>
      </c>
      <c r="G63" s="21">
        <v>251</v>
      </c>
      <c r="H63" s="23">
        <v>11</v>
      </c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ht="13.5" x14ac:dyDescent="0.25">
      <c r="A64" s="17" t="s">
        <v>56</v>
      </c>
      <c r="B64" s="17" t="s">
        <v>94</v>
      </c>
      <c r="C64" s="17" t="s">
        <v>95</v>
      </c>
      <c r="D64" s="21">
        <v>75</v>
      </c>
      <c r="E64" s="21">
        <v>89</v>
      </c>
      <c r="F64" s="21">
        <v>81</v>
      </c>
      <c r="G64" s="21">
        <v>245</v>
      </c>
      <c r="H64" s="23">
        <v>12</v>
      </c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ht="13.5" x14ac:dyDescent="0.25">
      <c r="A65" s="17" t="s">
        <v>16</v>
      </c>
      <c r="B65" s="17" t="s">
        <v>105</v>
      </c>
      <c r="C65" s="17" t="s">
        <v>106</v>
      </c>
      <c r="D65" s="21">
        <v>86</v>
      </c>
      <c r="E65" s="21">
        <v>74</v>
      </c>
      <c r="F65" s="21">
        <v>66</v>
      </c>
      <c r="G65" s="21">
        <v>226</v>
      </c>
      <c r="H65" s="23">
        <v>13</v>
      </c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ht="13.5" x14ac:dyDescent="0.25">
      <c r="A66" s="17" t="s">
        <v>16</v>
      </c>
      <c r="B66" s="17" t="s">
        <v>117</v>
      </c>
      <c r="C66" s="17" t="s">
        <v>118</v>
      </c>
      <c r="D66" s="21">
        <v>95</v>
      </c>
      <c r="E66" s="21">
        <v>64</v>
      </c>
      <c r="F66" s="21">
        <v>47</v>
      </c>
      <c r="G66" s="21">
        <v>206</v>
      </c>
      <c r="H66" s="23">
        <v>14</v>
      </c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s="34" customFormat="1" ht="13.5" x14ac:dyDescent="0.25">
      <c r="A67" s="10" t="s">
        <v>78</v>
      </c>
      <c r="B67" s="10" t="s">
        <v>119</v>
      </c>
      <c r="C67" s="10" t="s">
        <v>120</v>
      </c>
      <c r="D67" s="11">
        <v>61</v>
      </c>
      <c r="E67" s="11">
        <v>80</v>
      </c>
      <c r="F67" s="11">
        <v>59</v>
      </c>
      <c r="G67" s="11">
        <v>200</v>
      </c>
      <c r="H67" s="23">
        <v>15</v>
      </c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ht="13.5" x14ac:dyDescent="0.25">
      <c r="A68" s="17" t="s">
        <v>16</v>
      </c>
      <c r="B68" s="17" t="s">
        <v>121</v>
      </c>
      <c r="C68" s="17" t="s">
        <v>122</v>
      </c>
      <c r="D68" s="21">
        <v>72</v>
      </c>
      <c r="E68" s="21">
        <v>64</v>
      </c>
      <c r="F68" s="21">
        <v>55</v>
      </c>
      <c r="G68" s="21">
        <v>191</v>
      </c>
      <c r="H68" s="23">
        <v>16</v>
      </c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ht="13.5" x14ac:dyDescent="0.25">
      <c r="A69" s="17" t="s">
        <v>16</v>
      </c>
      <c r="B69" s="17" t="s">
        <v>128</v>
      </c>
      <c r="C69" s="17" t="s">
        <v>129</v>
      </c>
      <c r="D69" s="21">
        <v>76</v>
      </c>
      <c r="E69" s="21">
        <v>74</v>
      </c>
      <c r="F69" s="21">
        <v>24</v>
      </c>
      <c r="G69" s="21">
        <v>174</v>
      </c>
      <c r="H69" s="23">
        <v>17</v>
      </c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ht="13.5" x14ac:dyDescent="0.25">
      <c r="A70" s="17" t="s">
        <v>125</v>
      </c>
      <c r="B70" s="17" t="s">
        <v>130</v>
      </c>
      <c r="C70" s="17" t="s">
        <v>131</v>
      </c>
      <c r="D70" s="21">
        <v>91</v>
      </c>
      <c r="E70" s="21">
        <v>53</v>
      </c>
      <c r="F70" s="21">
        <v>21</v>
      </c>
      <c r="G70" s="21">
        <v>165</v>
      </c>
      <c r="H70" s="23">
        <v>18</v>
      </c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ht="13.5" x14ac:dyDescent="0.25">
      <c r="A71" s="17" t="s">
        <v>132</v>
      </c>
      <c r="B71" s="17" t="s">
        <v>133</v>
      </c>
      <c r="C71" s="17" t="s">
        <v>72</v>
      </c>
      <c r="D71" s="21">
        <v>57</v>
      </c>
      <c r="E71" s="21">
        <v>61</v>
      </c>
      <c r="F71" s="21">
        <v>33</v>
      </c>
      <c r="G71" s="21">
        <v>151</v>
      </c>
      <c r="H71" s="23">
        <v>19</v>
      </c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ht="13.5" x14ac:dyDescent="0.25">
      <c r="A72" s="17" t="s">
        <v>134</v>
      </c>
      <c r="B72" s="17" t="s">
        <v>135</v>
      </c>
      <c r="C72" s="17" t="s">
        <v>136</v>
      </c>
      <c r="D72" s="21">
        <v>81</v>
      </c>
      <c r="E72" s="21">
        <v>31</v>
      </c>
      <c r="F72" s="21">
        <v>38</v>
      </c>
      <c r="G72" s="21">
        <v>150</v>
      </c>
      <c r="H72" s="23">
        <v>20</v>
      </c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ht="12.75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ht="12.75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ht="12.75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ht="12.75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ht="12.75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ht="12.75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ht="12.75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ht="12.75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ht="12.75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ht="12.75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ht="12.75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ht="12.75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ht="12.75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ht="12.75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ht="12.75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ht="12.75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ht="12.75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ht="12.75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ht="12.75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ht="12.75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ht="12.75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ht="12.75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ht="12.75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ht="12.75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ht="12.75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ht="12.75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ht="12.75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ht="12.75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ht="12.75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ht="12.75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ht="12.75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ht="12.75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ht="12.75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ht="12.75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ht="12.75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ht="12.75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ht="12.75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ht="12.75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ht="12.75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ht="12.75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ht="12.75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ht="12.75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ht="12.75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ht="12.75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ht="12.75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ht="12.75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ht="12.75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ht="12.75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ht="12.75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ht="12.75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ht="12.75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ht="12.75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ht="12.75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ht="12.75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ht="12.75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ht="12.75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ht="12.75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ht="12.75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ht="12.75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ht="12.75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ht="12.75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ht="12.75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ht="12.75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ht="12.75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ht="12.75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ht="12.75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ht="12.75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ht="12.75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ht="12.75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ht="12.75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ht="12.75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ht="12.75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ht="12.75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ht="12.75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ht="12.75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ht="12.75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ht="12.75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ht="12.75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ht="12.75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ht="12.75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ht="12.75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ht="12.75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ht="12.75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ht="12.75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ht="12.75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ht="12.75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ht="12.75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ht="12.75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ht="12.75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ht="12.75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ht="12.75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ht="12.75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ht="12.75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ht="12.75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ht="12.75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ht="12.75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ht="12.75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ht="12.75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ht="12.75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ht="12.75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ht="12.75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ht="12.75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ht="12.75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ht="12.75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ht="12.75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ht="12.75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ht="12.75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ht="12.75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ht="12.75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ht="12.75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 ht="12.75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 ht="12.75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:25" ht="12.75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:25" ht="12.75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1:25" ht="12.75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1:25" ht="12.75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:25" ht="12.75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:25" ht="12.75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:25" ht="12.75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:25" ht="12.75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1:25" ht="12.75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:25" ht="12.75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25" ht="12.75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1:25" ht="12.75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1:25" ht="12.75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:25" ht="12.75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1:25" ht="12.75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:25" ht="12.75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1:25" ht="12.75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1:25" ht="12.75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1:25" ht="12.75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1:25" ht="12.75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1:25" ht="12.75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1:25" ht="12.75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1:25" ht="12.75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1:25" ht="12.75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1:25" ht="12.75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1:25" ht="12.75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1:25" ht="12.75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1:25" ht="12.75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1:25" ht="12.75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1:25" ht="12.75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:25" ht="12.75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1:25" ht="12.75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1:25" ht="12.75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1:25" ht="12.75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1:25" ht="12.75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1:25" ht="12.75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1:25" ht="12.75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1:25" ht="12.75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1:25" ht="12.75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1:25" ht="12.75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1:25" ht="12.75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1:25" ht="12.75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1:25" ht="12.75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spans="1:25" ht="12.75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spans="1:25" ht="12.75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spans="1:25" ht="12.75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spans="1:25" ht="12.75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spans="1:25" ht="12.75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spans="1:25" ht="12.75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spans="1:25" ht="12.75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spans="1:25" ht="12.75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:25" ht="12.75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ht="12.75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ht="12.75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ht="12.75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ht="12.75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ht="12.75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ht="12.75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ht="12.75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ht="12.75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ht="12.75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ht="12.75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ht="12.75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ht="12.75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ht="12.75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ht="12.75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ht="12.75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ht="12.75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ht="12.75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ht="12.75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ht="12.75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ht="12.75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ht="12.75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ht="12.75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ht="12.75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ht="12.75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ht="12.75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ht="12.75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ht="12.75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ht="12.75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ht="12.75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ht="12.75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ht="12.75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ht="12.75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ht="12.75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ht="12.75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ht="12.75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ht="12.75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ht="12.75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ht="12.75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ht="12.75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ht="12.75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ht="12.75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ht="12.75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ht="12.75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ht="12.75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12.75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ht="12.75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ht="12.75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ht="12.75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ht="12.75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ht="12.75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ht="12.75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ht="12.75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ht="12.75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ht="12.75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ht="12.75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ht="12.75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ht="12.75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ht="12.75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ht="12.75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ht="12.75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ht="12.75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ht="12.75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ht="12.75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ht="12.75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ht="12.75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ht="12.75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ht="12.75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ht="12.75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ht="12.75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ht="12.75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ht="12.75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ht="12.75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ht="12.75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ht="12.75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ht="12.75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ht="12.75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ht="12.75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ht="12.75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ht="12.75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ht="12.75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ht="12.75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ht="12.75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ht="12.75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ht="12.75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ht="12.75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ht="12.75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ht="12.75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ht="12.75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ht="12.75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ht="12.75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ht="12.75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ht="12.75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ht="12.75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ht="12.75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ht="12.75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ht="12.75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ht="12.75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ht="12.75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ht="12.75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ht="12.75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ht="12.75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ht="12.75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ht="12.75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ht="12.75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ht="12.75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ht="12.75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ht="12.75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ht="12.75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ht="12.75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ht="12.75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ht="12.75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ht="12.75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ht="12.75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ht="12.75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ht="12.75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ht="12.75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ht="12.75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ht="12.75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ht="12.75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ht="12.75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ht="12.75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ht="12.75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ht="12.75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ht="12.75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ht="12.75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ht="12.75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ht="12.75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ht="12.75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ht="12.75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ht="12.75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ht="12.75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ht="12.75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ht="12.75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ht="12.75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ht="12.75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ht="12.75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ht="12.75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ht="12.75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ht="12.75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ht="12.75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ht="12.75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ht="12.75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ht="12.75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ht="12.75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ht="12.75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ht="12.75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ht="12.75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 ht="12.75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ht="12.75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ht="12.75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 ht="12.75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 ht="12.75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ht="12.75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ht="12.75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ht="12.75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ht="12.75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ht="12.75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ht="12.75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 ht="12.75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ht="12.75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ht="12.75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ht="12.75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ht="12.75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 ht="12.75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ht="12.75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ht="12.75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ht="12.75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ht="12.75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ht="12.75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ht="12.75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ht="12.75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ht="12.75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ht="12.75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ht="12.75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ht="12.75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ht="12.75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ht="12.75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ht="12.75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ht="12.75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ht="12.75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ht="12.75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ht="12.75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ht="12.75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ht="12.75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ht="12.75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ht="12.75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ht="12.75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ht="12.75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ht="12.75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ht="12.75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 ht="12.75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 ht="12.75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 ht="12.75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 ht="12.75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 ht="12.75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 ht="12.75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 ht="12.75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 ht="12.75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 ht="12.75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 ht="12.75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 ht="12.75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 ht="12.75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 ht="12.75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 ht="12.75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 ht="12.75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 ht="12.75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 ht="12.75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 ht="12.75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 ht="12.75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 ht="12.75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 ht="12.75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 ht="12.75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 ht="12.75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 ht="12.75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 ht="12.75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 ht="12.75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 ht="12.75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 ht="12.75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 ht="12.75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 ht="12.75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 ht="12.75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 ht="12.75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 ht="12.75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 ht="12.75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 ht="12.75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 ht="12.75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 ht="12.75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 ht="12.75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 ht="12.75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 ht="12.75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 ht="12.75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 ht="12.75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 ht="12.75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 ht="12.75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 ht="12.75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 ht="12.75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 ht="12.75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 ht="12.75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 ht="12.75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 ht="12.75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ht="12.75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ht="12.75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ht="12.75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 ht="12.75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 ht="12.75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 ht="12.75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 ht="12.75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 ht="12.75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 ht="12.75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 ht="12.75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 ht="12.75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 ht="12.75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 ht="12.75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 ht="12.75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 ht="12.75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 ht="12.75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 ht="12.75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 ht="12.75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 ht="12.75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 ht="12.75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 ht="12.75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 ht="12.75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 ht="12.75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 ht="12.75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 ht="12.75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 ht="12.75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 ht="12.75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 ht="12.75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 ht="12.75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 ht="12.75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 ht="12.75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 ht="12.75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 ht="12.75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 ht="12.75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 ht="12.75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 ht="12.75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 ht="12.75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 ht="12.75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 ht="12.75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 ht="12.75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 ht="12.75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 ht="12.75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 ht="12.75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 ht="12.75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 ht="12.75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 ht="12.75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 ht="12.75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 ht="12.75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 ht="12.75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 ht="12.75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 ht="12.75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 ht="12.75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 ht="12.75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 ht="12.75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 ht="12.75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 ht="12.75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5" ht="12.75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 ht="12.75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5" ht="12.75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5" ht="12.75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5" ht="12.75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5" ht="12.75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5" ht="12.75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5" ht="12.75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5" ht="12.75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5" ht="12.75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5" ht="12.75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5" ht="12.75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:25" ht="12.75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:25" ht="12.75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:25" ht="12.75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:25" ht="12.75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:25" ht="12.75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:25" ht="12.75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:25" ht="12.75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 ht="12.75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:25" ht="12.75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:25" ht="12.75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:25" ht="12.75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:25" ht="12.75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 ht="12.75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 ht="12.75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 ht="12.75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 ht="12.75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:25" ht="12.75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:25" ht="12.75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:25" ht="12.75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 ht="12.75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 ht="12.75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25" ht="12.75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:25" ht="12.75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:25" ht="12.75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:25" ht="12.75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:25" ht="12.75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:25" ht="12.75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:25" ht="12.75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:25" ht="12.75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25" ht="12.75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:25" ht="12.75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 ht="12.75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 ht="12.75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 ht="12.75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:25" ht="12.75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:25" ht="12.75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:25" ht="12.75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:25" ht="12.75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:25" ht="12.75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:25" ht="12.75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:25" ht="12.75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:25" ht="12.75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:25" ht="12.75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:25" ht="12.75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:25" ht="12.75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:25" ht="12.75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:25" ht="12.75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:25" ht="12.75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:25" ht="12.75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:25" ht="12.75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:25" ht="12.75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:25" ht="12.75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:25" ht="12.75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:25" ht="12.75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:25" ht="12.75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:25" ht="12.75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:25" ht="12.75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1:25" ht="12.75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1:25" ht="12.75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1:25" ht="12.75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1:25" ht="12.75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:25" ht="12.75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1:25" ht="12.75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1:25" ht="12.75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1:25" ht="12.75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1:25" ht="12.75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1:25" ht="12.75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1:25" ht="12.75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:25" ht="12.75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1:25" ht="12.75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1:25" ht="12.75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1:25" ht="12.75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1:25" ht="12.75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:25" ht="12.75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1:25" ht="12.75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1:25" ht="12.75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1:25" ht="12.75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1:25" ht="12.75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1:25" ht="12.75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1:25" ht="12.75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1:25" ht="12.75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1:25" ht="12.75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1:25" ht="12.75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1:25" ht="12.75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1:25" ht="12.75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1:25" ht="12.75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1:25" ht="12.75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1:25" ht="12.75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1:25" ht="12.75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1:25" ht="12.75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1:25" ht="12.75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 ht="12.75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1:25" ht="12.75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1:25" ht="12.75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1:25" ht="12.75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1:25" ht="12.75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1:25" ht="12.75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1:25" ht="12.75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1:25" ht="12.75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1:25" ht="12.75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1:25" ht="12.75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1:25" ht="12.75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1:25" ht="12.75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1:25" ht="12.75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1:25" ht="12.75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1:25" ht="12.75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1:25" ht="12.75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1:25" ht="12.75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1:25" ht="12.75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1:25" ht="12.75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1:25" ht="12.75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1:25" ht="12.75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1:25" ht="12.75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1:25" ht="12.75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1:25" ht="12.75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1:25" ht="12.75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1:25" ht="12.75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1:25" ht="12.75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1:25" ht="12.75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1:25" ht="12.75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1:25" ht="12.75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1:25" ht="12.75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1:25" ht="12.75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1:25" ht="12.75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1:25" ht="12.75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1:25" ht="12.75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1:25" ht="12.75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1:25" ht="12.75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1:25" ht="12.75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1:25" ht="12.75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 ht="12.75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 ht="12.75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1:25" ht="12.75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1:25" ht="12.75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1:25" ht="12.75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1:25" ht="12.75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1:25" ht="12.75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1:25" ht="12.75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1:25" ht="12.75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1:25" ht="12.75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1:25" ht="12.75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1:25" ht="12.75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1:25" ht="12.75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1:25" ht="12.75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1:25" ht="12.75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1:25" ht="12.75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1:25" ht="12.75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1:25" ht="12.75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1:25" ht="12.75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1:25" ht="12.75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1:25" ht="12.75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1:25" ht="12.75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1:25" ht="12.75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1:25" ht="12.75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1:25" ht="12.75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1:25" ht="12.75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1:25" ht="12.75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1:25" ht="12.75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1:25" ht="12.75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1:25" ht="12.75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1:25" ht="12.75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1:25" ht="12.75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1:25" ht="12.75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1:25" ht="12.75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1:25" ht="12.75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1:25" ht="12.75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1:25" ht="12.75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1:25" ht="12.75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1:25" ht="12.75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1:25" ht="12.75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 ht="12.75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1:25" ht="12.75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1:25" ht="12.75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1:25" ht="12.75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1:25" ht="12.75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1:25" ht="12.75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1:25" ht="12.75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1:25" ht="12.75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1:25" ht="12.75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1:25" ht="12.75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1:25" ht="12.75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1:25" ht="12.75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1:25" ht="12.75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1:25" ht="12.75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1:25" ht="12.75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1:25" ht="12.75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1:25" ht="12.75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1:25" ht="12.75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1:25" ht="12.75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1:25" ht="12.75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1:25" ht="12.75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1:25" ht="12.75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1:25" ht="12.75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1:25" ht="12.75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1:25" ht="12.75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1:25" ht="12.75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1:25" ht="12.75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1:25" ht="12.75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1:25" ht="12.75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1:25" ht="12.75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1:25" ht="12.75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1:25" ht="12.75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1:25" ht="12.75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1:25" ht="12.75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1:25" ht="12.75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1:25" ht="12.75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1:25" ht="12.75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1:25" ht="12.75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1:25" ht="12.75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1:25" ht="12.75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1:25" ht="12.75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1:25" ht="12.75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1:25" ht="12.75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1:25" ht="12.75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1:25" ht="12.75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1:25" ht="12.75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1:25" ht="12.75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1:25" ht="12.75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1:25" ht="12.75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1:25" ht="12.75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1:25" ht="12.75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1:25" ht="12.75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1:25" ht="12.75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1:25" ht="12.75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1:25" ht="12.75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1:25" ht="12.75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1:25" ht="12.75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1:25" ht="12.75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 ht="12.75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 ht="12.75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1:25" ht="12.75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1:25" ht="12.75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1:25" ht="12.75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1:25" ht="12.75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1:25" ht="12.75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1:25" ht="12.75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1:25" ht="12.75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1:25" ht="12.75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1:25" ht="12.75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1:25" ht="12.75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1:25" ht="12.75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1:25" ht="12.75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1:25" ht="12.75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1:25" ht="12.75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1:25" ht="12.75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1:25" ht="12.75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1:25" ht="12.75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1:25" ht="12.75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1:25" ht="12.75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 ht="12.75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1:25" ht="12.75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1:25" ht="12.75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1:25" ht="12.75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1:25" ht="12.75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1:25" ht="12.75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1:25" ht="12.75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1:25" ht="12.75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1:25" ht="12.75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1:25" ht="12.75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1:25" ht="12.75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1:25" ht="12.75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1:25" ht="12.75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1:25" ht="12.75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1:25" ht="12.75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1:25" ht="12.75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1:25" ht="12.75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1:25" ht="12.75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1:25" ht="12.75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1:25" ht="12.75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1:25" ht="12.75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1:25" ht="12.75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1:25" ht="12.75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1:25" ht="12.75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1:25" ht="12.75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1:25" ht="12.75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1:25" ht="12.75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1:25" ht="12.75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1:25" ht="12.75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1:25" ht="12.75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1:25" ht="12.75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1:25" ht="12.75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1:25" ht="12.75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1:25" ht="12.75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1:25" ht="12.75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1:25" ht="12.75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1:25" ht="12.75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1:25" ht="12.75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1:25" ht="12.75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1:25" ht="12.75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1:25" ht="12.75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1:25" ht="12.75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1:25" ht="12.75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1:25" ht="12.75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1:25" ht="12.75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1:25" ht="12.75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1:25" ht="12.75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1:25" ht="12.75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1:25" ht="12.75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1:25" ht="12.75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1:25" ht="12.75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1:25" ht="12.75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1:25" ht="12.75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1:25" ht="12.75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1:25" ht="12.75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1:25" ht="12.75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1:25" ht="12.75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1:25" ht="12.75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spans="1:25" ht="12.75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spans="1:25" ht="12.75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spans="1:25" ht="12.75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spans="1:25" ht="12.75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spans="1:25" ht="12.75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spans="1:25" ht="12.75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spans="1:25" ht="12.75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spans="1:25" ht="12.75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spans="1:25" ht="12.75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spans="1:25" ht="12.75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spans="1:25" ht="12.75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spans="1:25" ht="12.75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spans="1:25" ht="12.75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spans="1:25" ht="12.75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spans="1:25" ht="12.75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spans="1:25" ht="12.75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spans="1:25" ht="12.75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spans="1:25" ht="12.75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spans="1:25" ht="12.75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1:25" ht="12.75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1:25" ht="12.75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1:25" ht="12.75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spans="1:25" ht="12.75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spans="1:25" ht="12.75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spans="1:25" ht="12.75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spans="1:25" ht="12.75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spans="1:25" ht="12.75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spans="1:25" ht="12.75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spans="1:25" ht="12.75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spans="1:25" ht="12.75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spans="1:25" ht="12.75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spans="1:25" ht="12.75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spans="1:25" ht="12.75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spans="1:25" ht="12.75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spans="1:25" ht="12.75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spans="1:25" ht="12.75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spans="1:25" ht="12.75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spans="1:25" ht="12.75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spans="1:25" ht="12.75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spans="1:25" ht="12.75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spans="1:25" ht="12.75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spans="1:25" ht="12.75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spans="1:25" ht="12.75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spans="1:25" ht="12.75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spans="1:25" ht="12.75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spans="1:25" ht="12.75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spans="1:25" ht="12.75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spans="1:25" ht="12.75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spans="1:25" ht="12.75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spans="1:25" ht="12.75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spans="1:25" ht="12.75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spans="1:25" ht="12.75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spans="1:25" ht="12.75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spans="1:25" ht="12.75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spans="1:25" ht="12.75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spans="1:25" ht="12.75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spans="1:25" ht="12.75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spans="1:25" ht="12.75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spans="1:25" ht="12.75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spans="1:25" ht="12.75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spans="1:25" ht="12.75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spans="1:25" ht="12.75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spans="1:25" ht="12.75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spans="1:25" ht="12.75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spans="1:25" ht="12.75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spans="1:25" ht="12.75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spans="1:25" ht="12.75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spans="1:25" ht="12.75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spans="1:25" ht="12.75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spans="1:25" ht="12.75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spans="1:25" ht="12.75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spans="1:25" ht="12.75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spans="1:25" ht="12.75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spans="1:25" ht="12.75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spans="1:25" ht="12.75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spans="1:25" ht="12.75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spans="1:25" ht="12.75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spans="1:25" ht="12.75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spans="1:25" ht="12.75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spans="1:25" ht="12.75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spans="1:25" ht="12.75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spans="1:25" ht="12.75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spans="1:25" ht="12.75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spans="1:25" ht="12.75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spans="1:25" ht="12.75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spans="1:25" ht="12.75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spans="1:25" ht="12.75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spans="1:25" ht="12.75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spans="1:25" ht="12.75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spans="1:25" ht="12.75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spans="1:25" ht="12.75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spans="1:25" ht="12.75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spans="1:25" ht="12.75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spans="1:25" ht="12.75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spans="1:25" ht="12.75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 spans="1:25" ht="12.75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 spans="1:25" ht="12.75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 spans="1:25" ht="12.75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 spans="1:25" ht="12.75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 spans="1:25" ht="12.75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spans="1:25" ht="12.75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 spans="1:25" ht="12.75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 spans="1:25" ht="12.75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 spans="1:25" ht="12.75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 spans="1:25" ht="12.75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 spans="1:25" ht="12.75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</row>
    <row r="958" spans="1:25" ht="12.75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</row>
    <row r="959" spans="1:25" ht="12.75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</row>
    <row r="960" spans="1:25" ht="12.75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</row>
    <row r="961" spans="1:25" ht="12.75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</row>
    <row r="962" spans="1:25" ht="12.75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</row>
    <row r="963" spans="1:25" ht="12.75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</row>
    <row r="964" spans="1:25" ht="12.75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</row>
    <row r="965" spans="1:25" ht="12.75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</row>
    <row r="966" spans="1:25" ht="12.75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</row>
    <row r="967" spans="1:25" ht="12.75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</row>
    <row r="968" spans="1:25" ht="12.75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</row>
    <row r="969" spans="1:25" ht="12.75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</row>
    <row r="970" spans="1:25" ht="12.75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</row>
    <row r="971" spans="1:25" ht="12.75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</row>
    <row r="972" spans="1:25" ht="12.75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</row>
    <row r="973" spans="1:25" ht="12.75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</row>
    <row r="974" spans="1:25" ht="12.75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</row>
    <row r="975" spans="1:25" ht="12.75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</row>
    <row r="976" spans="1:25" ht="12.75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</row>
    <row r="977" spans="1:25" ht="12.75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</row>
    <row r="978" spans="1:25" ht="12.75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</row>
    <row r="979" spans="1:25" ht="12.75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</row>
    <row r="980" spans="1:25" ht="12.75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</row>
    <row r="981" spans="1:25" ht="12.75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</row>
    <row r="982" spans="1:25" ht="12.75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</row>
    <row r="983" spans="1:25" ht="12.75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</row>
    <row r="984" spans="1:25" ht="12.75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</row>
    <row r="985" spans="1:25" ht="12.75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</row>
  </sheetData>
  <mergeCells count="16">
    <mergeCell ref="G6:G7"/>
    <mergeCell ref="H6:H7"/>
    <mergeCell ref="A1:H1"/>
    <mergeCell ref="F3:H3"/>
    <mergeCell ref="A4:B4"/>
    <mergeCell ref="A6:A7"/>
    <mergeCell ref="D6:F6"/>
    <mergeCell ref="B6:B7"/>
    <mergeCell ref="C6:C7"/>
    <mergeCell ref="H51:H52"/>
    <mergeCell ref="F50:G50"/>
    <mergeCell ref="A51:A52"/>
    <mergeCell ref="B51:B52"/>
    <mergeCell ref="C51:C52"/>
    <mergeCell ref="D51:F51"/>
    <mergeCell ref="G51:G52"/>
  </mergeCells>
  <printOptions horizontalCentered="1" gridLines="1"/>
  <pageMargins left="0.7" right="0.7" top="0.75" bottom="0.75" header="0" footer="0"/>
  <pageSetup paperSize="9" fitToHeight="0" pageOrder="overThenDown" orientation="portrait" cellComments="atEnd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I74"/>
  <sheetViews>
    <sheetView topLeftCell="A37" workbookViewId="0">
      <selection activeCell="K38" sqref="K38"/>
    </sheetView>
  </sheetViews>
  <sheetFormatPr defaultColWidth="14.42578125" defaultRowHeight="15.75" customHeight="1" x14ac:dyDescent="0.2"/>
  <cols>
    <col min="2" max="2" width="9.140625" customWidth="1"/>
    <col min="3" max="3" width="16.140625" customWidth="1"/>
    <col min="4" max="6" width="7.28515625" customWidth="1"/>
    <col min="7" max="7" width="7.85546875" customWidth="1"/>
    <col min="8" max="8" width="8.28515625" customWidth="1"/>
  </cols>
  <sheetData>
    <row r="1" spans="1:9" ht="15.75" customHeight="1" x14ac:dyDescent="0.3">
      <c r="A1" s="47" t="s">
        <v>0</v>
      </c>
      <c r="B1" s="48"/>
      <c r="C1" s="48"/>
      <c r="D1" s="48"/>
      <c r="E1" s="48"/>
      <c r="F1" s="48"/>
      <c r="G1" s="48"/>
      <c r="H1" s="48"/>
      <c r="I1" s="1"/>
    </row>
    <row r="2" spans="1:9" ht="12.75" x14ac:dyDescent="0.2">
      <c r="A2" s="2"/>
      <c r="B2" s="2"/>
      <c r="C2" s="2"/>
      <c r="D2" s="2"/>
      <c r="E2" s="2"/>
      <c r="F2" s="2"/>
      <c r="G2" s="2"/>
      <c r="H2" s="18" t="s">
        <v>1</v>
      </c>
      <c r="I2" s="1"/>
    </row>
    <row r="3" spans="1:9" ht="15.75" customHeight="1" x14ac:dyDescent="0.25">
      <c r="A3" s="2"/>
      <c r="B3" s="2"/>
      <c r="C3" s="2"/>
      <c r="D3" s="2"/>
      <c r="E3" s="2"/>
      <c r="F3" s="49" t="s">
        <v>2</v>
      </c>
      <c r="G3" s="48"/>
      <c r="H3" s="48"/>
      <c r="I3" s="1"/>
    </row>
    <row r="4" spans="1:9" ht="12.75" x14ac:dyDescent="0.2">
      <c r="A4" s="50"/>
      <c r="B4" s="48"/>
      <c r="C4" s="2"/>
      <c r="D4" s="2"/>
      <c r="E4" s="2"/>
      <c r="F4" s="2"/>
      <c r="G4" s="2"/>
      <c r="H4" s="2"/>
      <c r="I4" s="1"/>
    </row>
    <row r="5" spans="1:9" ht="15.75" customHeight="1" x14ac:dyDescent="0.3">
      <c r="A5" s="5" t="s">
        <v>137</v>
      </c>
      <c r="I5" s="1"/>
    </row>
    <row r="6" spans="1:9" x14ac:dyDescent="0.2">
      <c r="A6" s="41" t="s">
        <v>4</v>
      </c>
      <c r="B6" s="41" t="s">
        <v>5</v>
      </c>
      <c r="C6" s="41" t="s">
        <v>6</v>
      </c>
      <c r="D6" s="44" t="s">
        <v>7</v>
      </c>
      <c r="E6" s="45"/>
      <c r="F6" s="46"/>
      <c r="G6" s="41" t="s">
        <v>8</v>
      </c>
      <c r="H6" s="41" t="s">
        <v>9</v>
      </c>
      <c r="I6" s="51"/>
    </row>
    <row r="7" spans="1:9" ht="15" x14ac:dyDescent="0.2">
      <c r="A7" s="42"/>
      <c r="B7" s="42"/>
      <c r="C7" s="42"/>
      <c r="D7" s="9" t="s">
        <v>138</v>
      </c>
      <c r="E7" s="9" t="s">
        <v>139</v>
      </c>
      <c r="F7" s="9" t="s">
        <v>140</v>
      </c>
      <c r="G7" s="42"/>
      <c r="H7" s="42"/>
      <c r="I7" s="48"/>
    </row>
    <row r="8" spans="1:9" ht="15.6" customHeight="1" x14ac:dyDescent="0.3">
      <c r="A8" s="59" t="s">
        <v>16</v>
      </c>
      <c r="B8" s="40" t="s">
        <v>141</v>
      </c>
      <c r="C8" s="40" t="s">
        <v>142</v>
      </c>
      <c r="D8" s="11">
        <v>90</v>
      </c>
      <c r="E8" s="11">
        <v>94</v>
      </c>
      <c r="F8" s="11">
        <v>90</v>
      </c>
      <c r="G8" s="11">
        <v>274</v>
      </c>
      <c r="H8" s="11">
        <v>1</v>
      </c>
      <c r="I8" s="1"/>
    </row>
    <row r="9" spans="1:9" ht="15.6" customHeight="1" x14ac:dyDescent="0.3">
      <c r="A9" s="40" t="s">
        <v>27</v>
      </c>
      <c r="B9" s="40" t="s">
        <v>143</v>
      </c>
      <c r="C9" s="40" t="s">
        <v>144</v>
      </c>
      <c r="D9" s="11">
        <v>92</v>
      </c>
      <c r="E9" s="11">
        <v>86</v>
      </c>
      <c r="F9" s="11">
        <v>93</v>
      </c>
      <c r="G9" s="11">
        <v>271</v>
      </c>
      <c r="H9" s="11">
        <v>2</v>
      </c>
      <c r="I9" s="1"/>
    </row>
    <row r="10" spans="1:9" ht="15.6" customHeight="1" x14ac:dyDescent="0.3">
      <c r="A10" s="40" t="s">
        <v>16</v>
      </c>
      <c r="B10" s="40" t="s">
        <v>38</v>
      </c>
      <c r="C10" s="40" t="s">
        <v>39</v>
      </c>
      <c r="D10" s="11">
        <v>86</v>
      </c>
      <c r="E10" s="11">
        <v>89</v>
      </c>
      <c r="F10" s="11">
        <v>88</v>
      </c>
      <c r="G10" s="11">
        <v>263</v>
      </c>
      <c r="H10" s="21">
        <v>3</v>
      </c>
      <c r="I10" s="1"/>
    </row>
    <row r="11" spans="1:9" ht="15.6" customHeight="1" x14ac:dyDescent="0.25">
      <c r="A11" s="10" t="s">
        <v>24</v>
      </c>
      <c r="B11" s="10" t="s">
        <v>51</v>
      </c>
      <c r="C11" s="10" t="s">
        <v>52</v>
      </c>
      <c r="D11" s="11">
        <v>82</v>
      </c>
      <c r="E11" s="11">
        <v>92</v>
      </c>
      <c r="F11" s="11">
        <v>87</v>
      </c>
      <c r="G11" s="11">
        <v>261</v>
      </c>
      <c r="H11" s="21">
        <v>4</v>
      </c>
      <c r="I11" s="1"/>
    </row>
    <row r="12" spans="1:9" ht="15.6" customHeight="1" x14ac:dyDescent="0.25">
      <c r="A12" s="10" t="s">
        <v>16</v>
      </c>
      <c r="B12" s="10" t="s">
        <v>145</v>
      </c>
      <c r="C12" s="10" t="s">
        <v>146</v>
      </c>
      <c r="D12" s="11">
        <v>89</v>
      </c>
      <c r="E12" s="11">
        <v>84</v>
      </c>
      <c r="F12" s="11">
        <v>87</v>
      </c>
      <c r="G12" s="11">
        <v>260</v>
      </c>
      <c r="H12" s="21">
        <v>5</v>
      </c>
      <c r="I12" s="1"/>
    </row>
    <row r="13" spans="1:9" ht="15.6" customHeight="1" x14ac:dyDescent="0.25">
      <c r="A13" s="10" t="s">
        <v>56</v>
      </c>
      <c r="B13" s="10" t="s">
        <v>59</v>
      </c>
      <c r="C13" s="10" t="s">
        <v>83</v>
      </c>
      <c r="D13" s="11">
        <v>93</v>
      </c>
      <c r="E13" s="11">
        <v>81</v>
      </c>
      <c r="F13" s="11">
        <v>86</v>
      </c>
      <c r="G13" s="11">
        <v>260</v>
      </c>
      <c r="H13" s="21">
        <v>6</v>
      </c>
      <c r="I13" s="1"/>
    </row>
    <row r="14" spans="1:9" ht="15.6" customHeight="1" x14ac:dyDescent="0.25">
      <c r="A14" s="10" t="s">
        <v>21</v>
      </c>
      <c r="B14" s="10" t="s">
        <v>147</v>
      </c>
      <c r="C14" s="10" t="s">
        <v>148</v>
      </c>
      <c r="D14" s="11">
        <v>87</v>
      </c>
      <c r="E14" s="11">
        <v>88</v>
      </c>
      <c r="F14" s="11">
        <v>84</v>
      </c>
      <c r="G14" s="11">
        <v>259</v>
      </c>
      <c r="H14" s="21">
        <v>7</v>
      </c>
      <c r="I14" s="1"/>
    </row>
    <row r="15" spans="1:9" ht="15.6" customHeight="1" x14ac:dyDescent="0.25">
      <c r="A15" s="10" t="s">
        <v>16</v>
      </c>
      <c r="B15" s="10" t="s">
        <v>149</v>
      </c>
      <c r="C15" s="10" t="s">
        <v>150</v>
      </c>
      <c r="D15" s="11">
        <v>90</v>
      </c>
      <c r="E15" s="11">
        <v>79</v>
      </c>
      <c r="F15" s="11">
        <v>89</v>
      </c>
      <c r="G15" s="11">
        <v>258</v>
      </c>
      <c r="H15" s="21">
        <v>8</v>
      </c>
      <c r="I15" s="1"/>
    </row>
    <row r="16" spans="1:9" ht="15.6" customHeight="1" x14ac:dyDescent="0.25">
      <c r="A16" s="10" t="s">
        <v>16</v>
      </c>
      <c r="B16" s="10" t="s">
        <v>57</v>
      </c>
      <c r="C16" s="10" t="s">
        <v>58</v>
      </c>
      <c r="D16" s="11">
        <v>86</v>
      </c>
      <c r="E16" s="11">
        <v>84</v>
      </c>
      <c r="F16" s="11">
        <v>88</v>
      </c>
      <c r="G16" s="11">
        <v>258</v>
      </c>
      <c r="H16" s="21">
        <v>9</v>
      </c>
      <c r="I16" s="1"/>
    </row>
    <row r="17" spans="1:9" ht="15.6" customHeight="1" x14ac:dyDescent="0.25">
      <c r="A17" s="10" t="s">
        <v>32</v>
      </c>
      <c r="B17" s="10" t="s">
        <v>151</v>
      </c>
      <c r="C17" s="10" t="s">
        <v>152</v>
      </c>
      <c r="D17" s="11">
        <v>88</v>
      </c>
      <c r="E17" s="11">
        <v>80</v>
      </c>
      <c r="F17" s="11">
        <v>87</v>
      </c>
      <c r="G17" s="11">
        <v>255</v>
      </c>
      <c r="H17" s="21">
        <v>10</v>
      </c>
      <c r="I17" s="1"/>
    </row>
    <row r="18" spans="1:9" ht="15.6" customHeight="1" x14ac:dyDescent="0.25">
      <c r="A18" s="10" t="s">
        <v>16</v>
      </c>
      <c r="B18" s="10" t="s">
        <v>25</v>
      </c>
      <c r="C18" s="10" t="s">
        <v>153</v>
      </c>
      <c r="D18" s="11">
        <v>88</v>
      </c>
      <c r="E18" s="11">
        <v>81</v>
      </c>
      <c r="F18" s="11">
        <v>86</v>
      </c>
      <c r="G18" s="11">
        <v>255</v>
      </c>
      <c r="H18" s="21">
        <v>11</v>
      </c>
      <c r="I18" s="1"/>
    </row>
    <row r="19" spans="1:9" ht="15.6" customHeight="1" x14ac:dyDescent="0.25">
      <c r="A19" s="10" t="s">
        <v>98</v>
      </c>
      <c r="B19" s="10" t="s">
        <v>154</v>
      </c>
      <c r="C19" s="10" t="s">
        <v>155</v>
      </c>
      <c r="D19" s="11">
        <v>84</v>
      </c>
      <c r="E19" s="11">
        <v>89</v>
      </c>
      <c r="F19" s="11">
        <v>81</v>
      </c>
      <c r="G19" s="11">
        <v>254</v>
      </c>
      <c r="H19" s="21">
        <v>12</v>
      </c>
      <c r="I19" s="1"/>
    </row>
    <row r="20" spans="1:9" ht="15.6" customHeight="1" x14ac:dyDescent="0.25">
      <c r="A20" s="10" t="s">
        <v>16</v>
      </c>
      <c r="B20" s="10" t="s">
        <v>42</v>
      </c>
      <c r="C20" s="10" t="s">
        <v>43</v>
      </c>
      <c r="D20" s="11">
        <v>79</v>
      </c>
      <c r="E20" s="11">
        <v>89</v>
      </c>
      <c r="F20" s="11">
        <v>85</v>
      </c>
      <c r="G20" s="11">
        <v>253</v>
      </c>
      <c r="H20" s="21">
        <v>13</v>
      </c>
      <c r="I20" s="1"/>
    </row>
    <row r="21" spans="1:9" ht="15.6" customHeight="1" x14ac:dyDescent="0.25">
      <c r="A21" s="17" t="s">
        <v>134</v>
      </c>
      <c r="B21" s="17" t="s">
        <v>158</v>
      </c>
      <c r="C21" s="17" t="s">
        <v>159</v>
      </c>
      <c r="D21" s="20">
        <v>90</v>
      </c>
      <c r="E21" s="20">
        <v>79</v>
      </c>
      <c r="F21" s="20">
        <v>82</v>
      </c>
      <c r="G21" s="20">
        <v>251</v>
      </c>
      <c r="H21" s="21">
        <v>14</v>
      </c>
      <c r="I21" s="1"/>
    </row>
    <row r="22" spans="1:9" ht="15.6" customHeight="1" x14ac:dyDescent="0.25">
      <c r="A22" s="17" t="s">
        <v>16</v>
      </c>
      <c r="B22" s="17" t="s">
        <v>42</v>
      </c>
      <c r="C22" s="17" t="s">
        <v>46</v>
      </c>
      <c r="D22" s="20">
        <v>85</v>
      </c>
      <c r="E22" s="20">
        <v>81</v>
      </c>
      <c r="F22" s="20">
        <v>84</v>
      </c>
      <c r="G22" s="20">
        <v>250</v>
      </c>
      <c r="H22" s="21">
        <v>15</v>
      </c>
      <c r="I22" s="1"/>
    </row>
    <row r="23" spans="1:9" ht="15.6" customHeight="1" x14ac:dyDescent="0.25">
      <c r="A23" s="17" t="s">
        <v>16</v>
      </c>
      <c r="B23" s="17" t="s">
        <v>25</v>
      </c>
      <c r="C23" s="17" t="s">
        <v>26</v>
      </c>
      <c r="D23" s="20">
        <v>82</v>
      </c>
      <c r="E23" s="20">
        <v>81</v>
      </c>
      <c r="F23" s="20">
        <v>82</v>
      </c>
      <c r="G23" s="20">
        <v>245</v>
      </c>
      <c r="H23" s="21">
        <v>16</v>
      </c>
      <c r="I23" s="1"/>
    </row>
    <row r="24" spans="1:9" ht="15.6" customHeight="1" x14ac:dyDescent="0.25">
      <c r="A24" s="17" t="s">
        <v>37</v>
      </c>
      <c r="B24" s="17" t="s">
        <v>14</v>
      </c>
      <c r="C24" s="17" t="s">
        <v>67</v>
      </c>
      <c r="D24" s="20">
        <v>81</v>
      </c>
      <c r="E24" s="20">
        <v>72</v>
      </c>
      <c r="F24" s="20">
        <v>90</v>
      </c>
      <c r="G24" s="20">
        <v>243</v>
      </c>
      <c r="H24" s="21">
        <v>17</v>
      </c>
      <c r="I24" s="1"/>
    </row>
    <row r="25" spans="1:9" ht="15.6" customHeight="1" x14ac:dyDescent="0.25">
      <c r="A25" s="60" t="s">
        <v>309</v>
      </c>
      <c r="B25" s="17" t="s">
        <v>63</v>
      </c>
      <c r="C25" s="17" t="s">
        <v>64</v>
      </c>
      <c r="D25" s="20">
        <v>83</v>
      </c>
      <c r="E25" s="20">
        <v>74</v>
      </c>
      <c r="F25" s="20">
        <v>86</v>
      </c>
      <c r="G25" s="20">
        <v>243</v>
      </c>
      <c r="H25" s="21">
        <v>18</v>
      </c>
      <c r="I25" s="1"/>
    </row>
    <row r="26" spans="1:9" ht="15.6" customHeight="1" x14ac:dyDescent="0.25">
      <c r="A26" s="19" t="s">
        <v>125</v>
      </c>
      <c r="B26" s="19" t="s">
        <v>57</v>
      </c>
      <c r="C26" s="19" t="s">
        <v>167</v>
      </c>
      <c r="D26" s="20">
        <v>81</v>
      </c>
      <c r="E26" s="20">
        <v>81</v>
      </c>
      <c r="F26" s="20">
        <v>80</v>
      </c>
      <c r="G26" s="20">
        <v>242</v>
      </c>
      <c r="H26" s="21">
        <v>19</v>
      </c>
      <c r="I26" s="35"/>
    </row>
    <row r="27" spans="1:9" ht="15.6" customHeight="1" x14ac:dyDescent="0.25">
      <c r="A27" s="19" t="s">
        <v>16</v>
      </c>
      <c r="B27" s="19" t="s">
        <v>168</v>
      </c>
      <c r="C27" s="19" t="s">
        <v>169</v>
      </c>
      <c r="D27" s="20">
        <v>79</v>
      </c>
      <c r="E27" s="20">
        <v>85</v>
      </c>
      <c r="F27" s="20">
        <v>78</v>
      </c>
      <c r="G27" s="20">
        <v>242</v>
      </c>
      <c r="H27" s="21">
        <v>20</v>
      </c>
      <c r="I27" s="35"/>
    </row>
    <row r="28" spans="1:9" ht="15.6" customHeight="1" x14ac:dyDescent="0.25">
      <c r="A28" s="19" t="s">
        <v>16</v>
      </c>
      <c r="B28" s="19" t="s">
        <v>170</v>
      </c>
      <c r="C28" s="19" t="s">
        <v>108</v>
      </c>
      <c r="D28" s="20">
        <v>76</v>
      </c>
      <c r="E28" s="20">
        <v>81</v>
      </c>
      <c r="F28" s="20">
        <v>84</v>
      </c>
      <c r="G28" s="20">
        <v>241</v>
      </c>
      <c r="H28" s="21">
        <v>21</v>
      </c>
    </row>
    <row r="29" spans="1:9" ht="15.6" customHeight="1" x14ac:dyDescent="0.25">
      <c r="A29" s="19" t="s">
        <v>16</v>
      </c>
      <c r="B29" s="19" t="s">
        <v>79</v>
      </c>
      <c r="C29" s="19" t="s">
        <v>80</v>
      </c>
      <c r="D29" s="20">
        <v>74</v>
      </c>
      <c r="E29" s="20">
        <v>81</v>
      </c>
      <c r="F29" s="20">
        <v>85</v>
      </c>
      <c r="G29" s="20">
        <v>240</v>
      </c>
      <c r="H29" s="21">
        <v>22</v>
      </c>
    </row>
    <row r="30" spans="1:9" ht="15.6" customHeight="1" x14ac:dyDescent="0.25">
      <c r="A30" s="72" t="s">
        <v>310</v>
      </c>
      <c r="B30" s="19" t="s">
        <v>171</v>
      </c>
      <c r="C30" s="19" t="s">
        <v>172</v>
      </c>
      <c r="D30" s="20">
        <v>83</v>
      </c>
      <c r="E30" s="20">
        <v>77</v>
      </c>
      <c r="F30" s="20">
        <v>80</v>
      </c>
      <c r="G30" s="20">
        <v>240</v>
      </c>
      <c r="H30" s="21">
        <v>23</v>
      </c>
    </row>
    <row r="31" spans="1:9" ht="15.6" customHeight="1" x14ac:dyDescent="0.25">
      <c r="A31" s="19" t="s">
        <v>13</v>
      </c>
      <c r="B31" s="19" t="s">
        <v>181</v>
      </c>
      <c r="C31" s="19" t="s">
        <v>182</v>
      </c>
      <c r="D31" s="20">
        <v>76</v>
      </c>
      <c r="E31" s="20">
        <v>78</v>
      </c>
      <c r="F31" s="20">
        <v>80</v>
      </c>
      <c r="G31" s="20">
        <v>234</v>
      </c>
      <c r="H31" s="21">
        <v>24</v>
      </c>
      <c r="I31" s="35"/>
    </row>
    <row r="32" spans="1:9" ht="15.6" customHeight="1" x14ac:dyDescent="0.25">
      <c r="A32" s="19" t="s">
        <v>16</v>
      </c>
      <c r="B32" s="19" t="s">
        <v>29</v>
      </c>
      <c r="C32" s="19" t="s">
        <v>93</v>
      </c>
      <c r="D32" s="20">
        <v>79</v>
      </c>
      <c r="E32" s="20">
        <v>79</v>
      </c>
      <c r="F32" s="20">
        <v>75</v>
      </c>
      <c r="G32" s="20">
        <v>233</v>
      </c>
      <c r="H32" s="21">
        <v>25</v>
      </c>
      <c r="I32" s="35"/>
    </row>
    <row r="33" spans="1:9" ht="15.6" customHeight="1" x14ac:dyDescent="0.25">
      <c r="A33" s="19" t="s">
        <v>78</v>
      </c>
      <c r="B33" s="19" t="s">
        <v>123</v>
      </c>
      <c r="C33" s="19" t="s">
        <v>124</v>
      </c>
      <c r="D33" s="20">
        <v>62</v>
      </c>
      <c r="E33" s="20">
        <v>79</v>
      </c>
      <c r="F33" s="20">
        <v>84</v>
      </c>
      <c r="G33" s="20">
        <v>225</v>
      </c>
      <c r="H33" s="21">
        <v>26</v>
      </c>
    </row>
    <row r="34" spans="1:9" ht="15.6" customHeight="1" x14ac:dyDescent="0.25">
      <c r="A34" s="19" t="s">
        <v>16</v>
      </c>
      <c r="B34" s="19" t="s">
        <v>191</v>
      </c>
      <c r="C34" s="19" t="s">
        <v>192</v>
      </c>
      <c r="D34" s="20">
        <v>79</v>
      </c>
      <c r="E34" s="20">
        <v>66</v>
      </c>
      <c r="F34" s="20">
        <v>79</v>
      </c>
      <c r="G34" s="20">
        <v>224</v>
      </c>
      <c r="H34" s="21">
        <v>27</v>
      </c>
      <c r="I34" s="35"/>
    </row>
    <row r="35" spans="1:9" ht="15.6" customHeight="1" x14ac:dyDescent="0.25">
      <c r="A35" s="19" t="s">
        <v>92</v>
      </c>
      <c r="B35" s="19" t="s">
        <v>193</v>
      </c>
      <c r="C35" s="19" t="s">
        <v>194</v>
      </c>
      <c r="D35" s="20">
        <v>63</v>
      </c>
      <c r="E35" s="20">
        <v>84</v>
      </c>
      <c r="F35" s="20">
        <v>75</v>
      </c>
      <c r="G35" s="20">
        <v>222</v>
      </c>
      <c r="H35" s="21">
        <v>28</v>
      </c>
    </row>
    <row r="36" spans="1:9" ht="15.6" customHeight="1" x14ac:dyDescent="0.25">
      <c r="A36" s="19" t="s">
        <v>16</v>
      </c>
      <c r="B36" s="19" t="s">
        <v>197</v>
      </c>
      <c r="C36" s="19" t="s">
        <v>198</v>
      </c>
      <c r="D36" s="20">
        <v>75</v>
      </c>
      <c r="E36" s="20">
        <v>72</v>
      </c>
      <c r="F36" s="20">
        <v>67</v>
      </c>
      <c r="G36" s="20">
        <v>214</v>
      </c>
      <c r="H36" s="21">
        <v>29</v>
      </c>
    </row>
    <row r="37" spans="1:9" ht="15.6" customHeight="1" x14ac:dyDescent="0.25">
      <c r="A37" s="19" t="s">
        <v>16</v>
      </c>
      <c r="B37" s="19" t="s">
        <v>201</v>
      </c>
      <c r="C37" s="19" t="s">
        <v>202</v>
      </c>
      <c r="D37" s="20">
        <v>77</v>
      </c>
      <c r="E37" s="20">
        <v>60</v>
      </c>
      <c r="F37" s="20">
        <v>71</v>
      </c>
      <c r="G37" s="20">
        <v>208</v>
      </c>
      <c r="H37" s="21">
        <v>30</v>
      </c>
      <c r="I37" s="35"/>
    </row>
    <row r="38" spans="1:9" ht="15.6" customHeight="1" x14ac:dyDescent="0.25">
      <c r="A38" s="19" t="s">
        <v>16</v>
      </c>
      <c r="B38" s="19" t="s">
        <v>203</v>
      </c>
      <c r="C38" s="19" t="s">
        <v>204</v>
      </c>
      <c r="D38" s="20">
        <v>67</v>
      </c>
      <c r="E38" s="20">
        <v>73</v>
      </c>
      <c r="F38" s="20">
        <v>64</v>
      </c>
      <c r="G38" s="20">
        <v>204</v>
      </c>
      <c r="H38" s="21">
        <v>31</v>
      </c>
      <c r="I38" s="35"/>
    </row>
    <row r="39" spans="1:9" ht="15.6" customHeight="1" x14ac:dyDescent="0.25">
      <c r="A39" s="19" t="s">
        <v>16</v>
      </c>
      <c r="B39" s="19" t="s">
        <v>168</v>
      </c>
      <c r="C39" s="19" t="s">
        <v>209</v>
      </c>
      <c r="D39" s="20">
        <v>49</v>
      </c>
      <c r="E39" s="20">
        <v>71</v>
      </c>
      <c r="F39" s="20">
        <v>63</v>
      </c>
      <c r="G39" s="20">
        <v>183</v>
      </c>
      <c r="H39" s="21">
        <v>32</v>
      </c>
    </row>
    <row r="40" spans="1:9" ht="15.6" customHeight="1" x14ac:dyDescent="0.25">
      <c r="A40" s="19" t="s">
        <v>16</v>
      </c>
      <c r="B40" s="19" t="s">
        <v>143</v>
      </c>
      <c r="C40" s="19" t="s">
        <v>210</v>
      </c>
      <c r="D40" s="20">
        <v>41</v>
      </c>
      <c r="E40" s="20">
        <v>68</v>
      </c>
      <c r="F40" s="20">
        <v>67</v>
      </c>
      <c r="G40" s="20">
        <v>176</v>
      </c>
      <c r="H40" s="21">
        <v>33</v>
      </c>
    </row>
    <row r="41" spans="1:9" ht="15.6" customHeight="1" x14ac:dyDescent="0.25">
      <c r="A41" s="19" t="s">
        <v>72</v>
      </c>
      <c r="B41" s="19" t="s">
        <v>211</v>
      </c>
      <c r="C41" s="19" t="s">
        <v>212</v>
      </c>
      <c r="D41" s="20">
        <v>49</v>
      </c>
      <c r="E41" s="20">
        <v>62</v>
      </c>
      <c r="F41" s="20">
        <v>61</v>
      </c>
      <c r="G41" s="20">
        <v>172</v>
      </c>
      <c r="H41" s="21">
        <v>34</v>
      </c>
    </row>
    <row r="42" spans="1:9" ht="15.6" customHeight="1" x14ac:dyDescent="0.25">
      <c r="A42" s="19" t="s">
        <v>16</v>
      </c>
      <c r="B42" s="19" t="s">
        <v>113</v>
      </c>
      <c r="C42" s="19" t="s">
        <v>114</v>
      </c>
      <c r="D42" s="20">
        <v>52</v>
      </c>
      <c r="E42" s="20">
        <v>66</v>
      </c>
      <c r="F42" s="20">
        <v>48</v>
      </c>
      <c r="G42" s="20">
        <v>166</v>
      </c>
      <c r="H42" s="21">
        <v>35</v>
      </c>
    </row>
    <row r="43" spans="1:9" ht="15.6" customHeight="1" x14ac:dyDescent="0.25">
      <c r="A43" s="19" t="s">
        <v>16</v>
      </c>
      <c r="B43" s="19" t="s">
        <v>115</v>
      </c>
      <c r="C43" s="19" t="s">
        <v>116</v>
      </c>
      <c r="D43" s="20">
        <v>56</v>
      </c>
      <c r="E43" s="20">
        <v>55</v>
      </c>
      <c r="F43" s="20">
        <v>53</v>
      </c>
      <c r="G43" s="20">
        <v>164</v>
      </c>
      <c r="H43" s="21">
        <v>36</v>
      </c>
    </row>
    <row r="44" spans="1:9" ht="15.6" customHeight="1" x14ac:dyDescent="0.25">
      <c r="A44" s="19" t="s">
        <v>16</v>
      </c>
      <c r="B44" s="19" t="s">
        <v>213</v>
      </c>
      <c r="C44" s="19" t="s">
        <v>214</v>
      </c>
      <c r="D44" s="20">
        <v>51</v>
      </c>
      <c r="E44" s="20">
        <v>42</v>
      </c>
      <c r="F44" s="20">
        <v>67</v>
      </c>
      <c r="G44" s="20">
        <v>160</v>
      </c>
      <c r="H44" s="21">
        <v>37</v>
      </c>
    </row>
    <row r="45" spans="1:9" s="35" customFormat="1" ht="15.6" customHeight="1" x14ac:dyDescent="0.25">
      <c r="A45" s="19"/>
      <c r="B45" s="19"/>
      <c r="C45" s="19"/>
      <c r="D45" s="21"/>
      <c r="E45" s="21"/>
      <c r="F45" s="21"/>
      <c r="G45" s="21"/>
      <c r="H45" s="21"/>
    </row>
    <row r="46" spans="1:9" s="35" customFormat="1" ht="15.6" customHeight="1" x14ac:dyDescent="0.25">
      <c r="A46" s="19"/>
      <c r="B46" s="19"/>
      <c r="C46" s="19"/>
      <c r="D46" s="21"/>
      <c r="E46" s="21"/>
      <c r="F46" s="21"/>
      <c r="G46" s="21"/>
      <c r="H46" s="21"/>
    </row>
    <row r="47" spans="1:9" s="35" customFormat="1" ht="15.6" customHeight="1" x14ac:dyDescent="0.25">
      <c r="A47" s="19"/>
      <c r="B47" s="19"/>
      <c r="C47" s="19"/>
      <c r="D47" s="21"/>
      <c r="E47" s="21"/>
      <c r="F47" s="21"/>
      <c r="G47" s="21"/>
      <c r="H47" s="21"/>
    </row>
    <row r="48" spans="1:9" s="35" customFormat="1" ht="15.6" customHeight="1" x14ac:dyDescent="0.25">
      <c r="A48" s="19"/>
      <c r="B48" s="19"/>
      <c r="C48" s="19"/>
      <c r="D48" s="21"/>
      <c r="E48" s="21"/>
      <c r="F48" s="21"/>
      <c r="G48" s="21"/>
      <c r="H48" s="21"/>
    </row>
    <row r="49" spans="1:8" s="35" customFormat="1" ht="15.6" customHeight="1" x14ac:dyDescent="0.25">
      <c r="A49" s="19"/>
      <c r="B49" s="19"/>
      <c r="C49" s="19"/>
      <c r="D49" s="21"/>
      <c r="E49" s="21"/>
      <c r="F49" s="21"/>
      <c r="G49" s="21"/>
      <c r="H49" s="21"/>
    </row>
    <row r="50" spans="1:8" s="35" customFormat="1" ht="15.6" customHeight="1" x14ac:dyDescent="0.25">
      <c r="A50" s="19"/>
      <c r="B50" s="19"/>
      <c r="C50" s="19"/>
      <c r="D50" s="21"/>
      <c r="E50" s="21"/>
      <c r="F50" s="21"/>
      <c r="G50" s="21"/>
      <c r="H50" s="21"/>
    </row>
    <row r="51" spans="1:8" s="35" customFormat="1" ht="15.6" customHeight="1" x14ac:dyDescent="0.3">
      <c r="A51" s="5" t="s">
        <v>137</v>
      </c>
      <c r="G51" s="43" t="s">
        <v>216</v>
      </c>
      <c r="H51" s="43"/>
    </row>
    <row r="52" spans="1:8" x14ac:dyDescent="0.2">
      <c r="A52" s="41" t="s">
        <v>4</v>
      </c>
      <c r="B52" s="41" t="s">
        <v>5</v>
      </c>
      <c r="C52" s="41" t="s">
        <v>6</v>
      </c>
      <c r="D52" s="44" t="s">
        <v>7</v>
      </c>
      <c r="E52" s="45"/>
      <c r="F52" s="46"/>
      <c r="G52" s="41" t="s">
        <v>8</v>
      </c>
      <c r="H52" s="41" t="s">
        <v>9</v>
      </c>
    </row>
    <row r="53" spans="1:8" ht="15.75" customHeight="1" x14ac:dyDescent="0.2">
      <c r="A53" s="42"/>
      <c r="B53" s="42"/>
      <c r="C53" s="42"/>
      <c r="D53" s="9" t="s">
        <v>138</v>
      </c>
      <c r="E53" s="9" t="s">
        <v>139</v>
      </c>
      <c r="F53" s="9" t="s">
        <v>140</v>
      </c>
      <c r="G53" s="42"/>
      <c r="H53" s="42"/>
    </row>
    <row r="54" spans="1:8" ht="15.75" customHeight="1" x14ac:dyDescent="0.3">
      <c r="A54" s="40" t="s">
        <v>92</v>
      </c>
      <c r="B54" s="40" t="s">
        <v>156</v>
      </c>
      <c r="C54" s="40" t="s">
        <v>157</v>
      </c>
      <c r="D54" s="21">
        <v>79</v>
      </c>
      <c r="E54" s="21">
        <v>89</v>
      </c>
      <c r="F54" s="21">
        <v>84</v>
      </c>
      <c r="G54" s="21">
        <v>252</v>
      </c>
      <c r="H54" s="23" t="s">
        <v>138</v>
      </c>
    </row>
    <row r="55" spans="1:8" ht="15.75" customHeight="1" x14ac:dyDescent="0.3">
      <c r="A55" s="40" t="s">
        <v>125</v>
      </c>
      <c r="B55" s="40" t="s">
        <v>160</v>
      </c>
      <c r="C55" s="40" t="s">
        <v>161</v>
      </c>
      <c r="D55" s="21">
        <v>82</v>
      </c>
      <c r="E55" s="21">
        <v>85</v>
      </c>
      <c r="F55" s="21">
        <v>83</v>
      </c>
      <c r="G55" s="21">
        <v>250</v>
      </c>
      <c r="H55" s="23" t="s">
        <v>139</v>
      </c>
    </row>
    <row r="56" spans="1:8" ht="15.75" customHeight="1" x14ac:dyDescent="0.3">
      <c r="A56" s="40" t="s">
        <v>309</v>
      </c>
      <c r="B56" s="40" t="s">
        <v>162</v>
      </c>
      <c r="C56" s="40" t="s">
        <v>163</v>
      </c>
      <c r="D56" s="21">
        <v>80</v>
      </c>
      <c r="E56" s="21">
        <v>81</v>
      </c>
      <c r="F56" s="21">
        <v>87</v>
      </c>
      <c r="G56" s="21">
        <v>248</v>
      </c>
      <c r="H56" s="23" t="s">
        <v>140</v>
      </c>
    </row>
    <row r="57" spans="1:8" ht="15.75" customHeight="1" x14ac:dyDescent="0.25">
      <c r="A57" s="17" t="s">
        <v>21</v>
      </c>
      <c r="B57" s="17" t="s">
        <v>164</v>
      </c>
      <c r="C57" s="17" t="s">
        <v>165</v>
      </c>
      <c r="D57" s="21">
        <v>80</v>
      </c>
      <c r="E57" s="21">
        <v>83</v>
      </c>
      <c r="F57" s="21">
        <v>85</v>
      </c>
      <c r="G57" s="21">
        <v>248</v>
      </c>
      <c r="H57" s="23">
        <v>4</v>
      </c>
    </row>
    <row r="58" spans="1:8" ht="15.75" customHeight="1" x14ac:dyDescent="0.25">
      <c r="A58" s="17" t="s">
        <v>16</v>
      </c>
      <c r="B58" s="17" t="s">
        <v>40</v>
      </c>
      <c r="C58" s="17" t="s">
        <v>41</v>
      </c>
      <c r="D58" s="21">
        <v>83</v>
      </c>
      <c r="E58" s="21">
        <v>83</v>
      </c>
      <c r="F58" s="21">
        <v>82</v>
      </c>
      <c r="G58" s="21">
        <v>248</v>
      </c>
      <c r="H58" s="23">
        <v>5</v>
      </c>
    </row>
    <row r="59" spans="1:8" ht="15.75" customHeight="1" x14ac:dyDescent="0.25">
      <c r="A59" s="17" t="s">
        <v>24</v>
      </c>
      <c r="B59" s="17" t="s">
        <v>160</v>
      </c>
      <c r="C59" s="17" t="s">
        <v>166</v>
      </c>
      <c r="D59" s="21">
        <v>78</v>
      </c>
      <c r="E59" s="21">
        <v>85</v>
      </c>
      <c r="F59" s="21">
        <v>82</v>
      </c>
      <c r="G59" s="21">
        <v>245</v>
      </c>
      <c r="H59" s="23">
        <v>6</v>
      </c>
    </row>
    <row r="60" spans="1:8" ht="15.75" customHeight="1" x14ac:dyDescent="0.25">
      <c r="A60" s="19" t="s">
        <v>56</v>
      </c>
      <c r="B60" s="19" t="s">
        <v>105</v>
      </c>
      <c r="C60" s="19" t="s">
        <v>106</v>
      </c>
      <c r="D60" s="21">
        <v>74</v>
      </c>
      <c r="E60" s="21">
        <v>80</v>
      </c>
      <c r="F60" s="21">
        <v>88</v>
      </c>
      <c r="G60" s="21">
        <v>242</v>
      </c>
      <c r="H60" s="23">
        <v>7</v>
      </c>
    </row>
    <row r="61" spans="1:8" ht="15.75" customHeight="1" x14ac:dyDescent="0.25">
      <c r="A61" s="19" t="s">
        <v>16</v>
      </c>
      <c r="B61" s="19" t="s">
        <v>173</v>
      </c>
      <c r="C61" s="19" t="s">
        <v>174</v>
      </c>
      <c r="D61" s="21">
        <v>79</v>
      </c>
      <c r="E61" s="21">
        <v>81</v>
      </c>
      <c r="F61" s="21">
        <v>80</v>
      </c>
      <c r="G61" s="21">
        <v>240</v>
      </c>
      <c r="H61" s="23">
        <v>8</v>
      </c>
    </row>
    <row r="62" spans="1:8" ht="15.75" customHeight="1" x14ac:dyDescent="0.25">
      <c r="A62" s="19" t="s">
        <v>16</v>
      </c>
      <c r="B62" s="19" t="s">
        <v>175</v>
      </c>
      <c r="C62" s="19" t="s">
        <v>176</v>
      </c>
      <c r="D62" s="21">
        <v>79</v>
      </c>
      <c r="E62" s="21">
        <v>83</v>
      </c>
      <c r="F62" s="21">
        <v>78</v>
      </c>
      <c r="G62" s="21">
        <v>240</v>
      </c>
      <c r="H62" s="23">
        <v>9</v>
      </c>
    </row>
    <row r="63" spans="1:8" ht="15.75" customHeight="1" x14ac:dyDescent="0.25">
      <c r="A63" s="19" t="s">
        <v>32</v>
      </c>
      <c r="B63" s="19" t="s">
        <v>177</v>
      </c>
      <c r="C63" s="19" t="s">
        <v>178</v>
      </c>
      <c r="D63" s="21">
        <v>78</v>
      </c>
      <c r="E63" s="21">
        <v>77</v>
      </c>
      <c r="F63" s="21">
        <v>84</v>
      </c>
      <c r="G63" s="21">
        <v>239</v>
      </c>
      <c r="H63" s="23">
        <v>10</v>
      </c>
    </row>
    <row r="64" spans="1:8" ht="15.75" customHeight="1" x14ac:dyDescent="0.25">
      <c r="A64" s="19" t="s">
        <v>78</v>
      </c>
      <c r="B64" s="19" t="s">
        <v>179</v>
      </c>
      <c r="C64" s="19" t="s">
        <v>180</v>
      </c>
      <c r="D64" s="21">
        <v>87</v>
      </c>
      <c r="E64" s="21">
        <v>74</v>
      </c>
      <c r="F64" s="21">
        <v>75</v>
      </c>
      <c r="G64" s="21">
        <v>236</v>
      </c>
      <c r="H64" s="23">
        <v>11</v>
      </c>
    </row>
    <row r="65" spans="1:8" ht="15.75" customHeight="1" x14ac:dyDescent="0.25">
      <c r="A65" s="19" t="s">
        <v>16</v>
      </c>
      <c r="B65" s="19" t="s">
        <v>49</v>
      </c>
      <c r="C65" s="19" t="s">
        <v>50</v>
      </c>
      <c r="D65" s="21">
        <v>72</v>
      </c>
      <c r="E65" s="21">
        <v>79</v>
      </c>
      <c r="F65" s="21">
        <v>83</v>
      </c>
      <c r="G65" s="21">
        <v>234</v>
      </c>
      <c r="H65" s="23">
        <v>12</v>
      </c>
    </row>
    <row r="66" spans="1:8" ht="15.75" customHeight="1" x14ac:dyDescent="0.25">
      <c r="A66" s="72" t="s">
        <v>310</v>
      </c>
      <c r="B66" s="19" t="s">
        <v>183</v>
      </c>
      <c r="C66" s="19" t="s">
        <v>184</v>
      </c>
      <c r="D66" s="21">
        <v>75</v>
      </c>
      <c r="E66" s="21">
        <v>80</v>
      </c>
      <c r="F66" s="21">
        <v>78</v>
      </c>
      <c r="G66" s="21">
        <v>233</v>
      </c>
      <c r="H66" s="23">
        <v>13</v>
      </c>
    </row>
    <row r="67" spans="1:8" ht="15.75" customHeight="1" x14ac:dyDescent="0.25">
      <c r="A67" s="19" t="s">
        <v>16</v>
      </c>
      <c r="B67" s="19" t="s">
        <v>185</v>
      </c>
      <c r="C67" s="19" t="s">
        <v>186</v>
      </c>
      <c r="D67" s="21">
        <v>77</v>
      </c>
      <c r="E67" s="21">
        <v>80</v>
      </c>
      <c r="F67" s="21">
        <v>74</v>
      </c>
      <c r="G67" s="21">
        <v>231</v>
      </c>
      <c r="H67" s="23">
        <v>14</v>
      </c>
    </row>
    <row r="68" spans="1:8" ht="15.75" customHeight="1" x14ac:dyDescent="0.25">
      <c r="A68" s="19" t="s">
        <v>27</v>
      </c>
      <c r="B68" s="19" t="s">
        <v>187</v>
      </c>
      <c r="C68" s="19" t="s">
        <v>188</v>
      </c>
      <c r="D68" s="21">
        <v>78</v>
      </c>
      <c r="E68" s="21">
        <v>70</v>
      </c>
      <c r="F68" s="21">
        <v>80</v>
      </c>
      <c r="G68" s="21">
        <v>228</v>
      </c>
      <c r="H68" s="23">
        <v>15</v>
      </c>
    </row>
    <row r="69" spans="1:8" ht="15.75" customHeight="1" x14ac:dyDescent="0.25">
      <c r="A69" s="19" t="s">
        <v>37</v>
      </c>
      <c r="B69" s="19" t="s">
        <v>189</v>
      </c>
      <c r="C69" s="19" t="s">
        <v>190</v>
      </c>
      <c r="D69" s="21">
        <v>79</v>
      </c>
      <c r="E69" s="21">
        <v>70</v>
      </c>
      <c r="F69" s="21">
        <v>78</v>
      </c>
      <c r="G69" s="21">
        <v>227</v>
      </c>
      <c r="H69" s="23">
        <v>16</v>
      </c>
    </row>
    <row r="70" spans="1:8" ht="15.75" customHeight="1" x14ac:dyDescent="0.25">
      <c r="A70" s="19" t="s">
        <v>13</v>
      </c>
      <c r="B70" s="19" t="s">
        <v>195</v>
      </c>
      <c r="C70" s="19" t="s">
        <v>196</v>
      </c>
      <c r="D70" s="21">
        <v>65</v>
      </c>
      <c r="E70" s="21">
        <v>70</v>
      </c>
      <c r="F70" s="21">
        <v>83</v>
      </c>
      <c r="G70" s="21">
        <v>218</v>
      </c>
      <c r="H70" s="23">
        <v>17</v>
      </c>
    </row>
    <row r="71" spans="1:8" ht="15.75" customHeight="1" x14ac:dyDescent="0.25">
      <c r="A71" s="19" t="s">
        <v>16</v>
      </c>
      <c r="B71" s="19" t="s">
        <v>86</v>
      </c>
      <c r="C71" s="19" t="s">
        <v>87</v>
      </c>
      <c r="D71" s="21">
        <v>69</v>
      </c>
      <c r="E71" s="21">
        <v>75</v>
      </c>
      <c r="F71" s="21">
        <v>70</v>
      </c>
      <c r="G71" s="21">
        <v>214</v>
      </c>
      <c r="H71" s="23">
        <v>18</v>
      </c>
    </row>
    <row r="72" spans="1:8" ht="15.75" customHeight="1" x14ac:dyDescent="0.25">
      <c r="A72" s="19" t="s">
        <v>134</v>
      </c>
      <c r="B72" s="19" t="s">
        <v>199</v>
      </c>
      <c r="C72" s="19" t="s">
        <v>200</v>
      </c>
      <c r="D72" s="21">
        <v>67</v>
      </c>
      <c r="E72" s="21">
        <v>67</v>
      </c>
      <c r="F72" s="21">
        <v>74</v>
      </c>
      <c r="G72" s="21">
        <v>208</v>
      </c>
      <c r="H72" s="23">
        <v>19</v>
      </c>
    </row>
    <row r="73" spans="1:8" ht="15.75" customHeight="1" x14ac:dyDescent="0.25">
      <c r="A73" s="19" t="s">
        <v>72</v>
      </c>
      <c r="B73" s="19" t="s">
        <v>205</v>
      </c>
      <c r="C73" s="19" t="s">
        <v>206</v>
      </c>
      <c r="D73" s="21">
        <v>70</v>
      </c>
      <c r="E73" s="21">
        <v>61</v>
      </c>
      <c r="F73" s="21">
        <v>63</v>
      </c>
      <c r="G73" s="21">
        <v>194</v>
      </c>
      <c r="H73" s="23">
        <v>20</v>
      </c>
    </row>
    <row r="74" spans="1:8" ht="15.75" customHeight="1" x14ac:dyDescent="0.25">
      <c r="A74" s="19" t="s">
        <v>16</v>
      </c>
      <c r="B74" s="19" t="s">
        <v>207</v>
      </c>
      <c r="C74" s="19" t="s">
        <v>208</v>
      </c>
      <c r="D74" s="21">
        <v>50</v>
      </c>
      <c r="E74" s="21">
        <v>66</v>
      </c>
      <c r="F74" s="21">
        <v>76</v>
      </c>
      <c r="G74" s="21">
        <v>192</v>
      </c>
      <c r="H74" s="23">
        <v>21</v>
      </c>
    </row>
  </sheetData>
  <sortState ref="A21:I65">
    <sortCondition ref="I21:I65"/>
  </sortState>
  <mergeCells count="17">
    <mergeCell ref="H52:H53"/>
    <mergeCell ref="G51:H51"/>
    <mergeCell ref="A52:A53"/>
    <mergeCell ref="B52:B53"/>
    <mergeCell ref="C52:C53"/>
    <mergeCell ref="D52:F52"/>
    <mergeCell ref="G52:G53"/>
    <mergeCell ref="I6:I7"/>
    <mergeCell ref="A1:H1"/>
    <mergeCell ref="F3:H3"/>
    <mergeCell ref="A4:B4"/>
    <mergeCell ref="A6:A7"/>
    <mergeCell ref="D6:F6"/>
    <mergeCell ref="B6:B7"/>
    <mergeCell ref="C6:C7"/>
    <mergeCell ref="G6:G7"/>
    <mergeCell ref="H6:H7"/>
  </mergeCells>
  <printOptions horizontalCentered="1" gridLines="1"/>
  <pageMargins left="0.7" right="0.7" top="0.75" bottom="0.75" header="0" footer="0"/>
  <pageSetup paperSize="9" scale="97" fitToHeight="0" pageOrder="overThenDown" orientation="portrait" cellComments="atEnd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H52"/>
  <sheetViews>
    <sheetView topLeftCell="A8" workbookViewId="0">
      <selection activeCell="A45" sqref="A45"/>
    </sheetView>
  </sheetViews>
  <sheetFormatPr defaultColWidth="14.42578125" defaultRowHeight="15.75" customHeight="1" x14ac:dyDescent="0.2"/>
  <cols>
    <col min="2" max="3" width="16.140625" customWidth="1"/>
    <col min="4" max="6" width="7.28515625" customWidth="1"/>
    <col min="7" max="7" width="7.85546875" customWidth="1"/>
    <col min="8" max="8" width="8" customWidth="1"/>
  </cols>
  <sheetData>
    <row r="1" spans="1:8" ht="15.75" customHeight="1" x14ac:dyDescent="0.3">
      <c r="A1" s="47" t="s">
        <v>0</v>
      </c>
      <c r="B1" s="48"/>
      <c r="C1" s="48"/>
      <c r="D1" s="48"/>
      <c r="E1" s="48"/>
      <c r="F1" s="48"/>
      <c r="G1" s="48"/>
      <c r="H1" s="48"/>
    </row>
    <row r="2" spans="1:8" ht="12.75" x14ac:dyDescent="0.2">
      <c r="A2" s="1"/>
      <c r="B2" s="1"/>
      <c r="C2" s="1"/>
      <c r="D2" s="1"/>
      <c r="E2" s="1"/>
      <c r="F2" s="1"/>
      <c r="G2" s="1"/>
      <c r="H2" s="6" t="s">
        <v>1</v>
      </c>
    </row>
    <row r="3" spans="1:8" ht="15.75" customHeight="1" x14ac:dyDescent="0.25">
      <c r="A3" s="1"/>
      <c r="B3" s="1"/>
      <c r="C3" s="1"/>
      <c r="D3" s="1"/>
      <c r="E3" s="1"/>
      <c r="F3" s="49" t="s">
        <v>2</v>
      </c>
      <c r="G3" s="48"/>
      <c r="H3" s="48"/>
    </row>
    <row r="4" spans="1:8" ht="12.75" x14ac:dyDescent="0.2">
      <c r="A4" s="50"/>
      <c r="B4" s="48"/>
      <c r="C4" s="1"/>
      <c r="D4" s="1"/>
      <c r="E4" s="1"/>
      <c r="F4" s="1"/>
      <c r="G4" s="1"/>
      <c r="H4" s="1"/>
    </row>
    <row r="5" spans="1:8" ht="15.75" customHeight="1" x14ac:dyDescent="0.3">
      <c r="A5" s="7" t="s">
        <v>215</v>
      </c>
      <c r="B5" s="4"/>
      <c r="C5" s="4"/>
      <c r="D5" s="4"/>
      <c r="E5" s="4"/>
      <c r="F5" s="4"/>
      <c r="G5" s="4"/>
      <c r="H5" s="4"/>
    </row>
    <row r="6" spans="1:8" x14ac:dyDescent="0.2">
      <c r="A6" s="41" t="s">
        <v>4</v>
      </c>
      <c r="B6" s="41" t="s">
        <v>5</v>
      </c>
      <c r="C6" s="41" t="s">
        <v>6</v>
      </c>
      <c r="D6" s="44" t="s">
        <v>7</v>
      </c>
      <c r="E6" s="45"/>
      <c r="F6" s="46"/>
      <c r="G6" s="41" t="s">
        <v>8</v>
      </c>
      <c r="H6" s="41" t="s">
        <v>9</v>
      </c>
    </row>
    <row r="7" spans="1:8" ht="15" x14ac:dyDescent="0.2">
      <c r="A7" s="42"/>
      <c r="B7" s="42"/>
      <c r="C7" s="42"/>
      <c r="D7" s="12" t="s">
        <v>138</v>
      </c>
      <c r="E7" s="12" t="s">
        <v>139</v>
      </c>
      <c r="F7" s="12" t="s">
        <v>140</v>
      </c>
      <c r="G7" s="42"/>
      <c r="H7" s="42"/>
    </row>
    <row r="8" spans="1:8" ht="15.6" customHeight="1" x14ac:dyDescent="0.3">
      <c r="A8" s="64" t="s">
        <v>27</v>
      </c>
      <c r="B8" s="65" t="s">
        <v>170</v>
      </c>
      <c r="C8" s="65" t="s">
        <v>217</v>
      </c>
      <c r="D8" s="15">
        <v>98</v>
      </c>
      <c r="E8" s="15">
        <v>97</v>
      </c>
      <c r="F8" s="15">
        <v>99</v>
      </c>
      <c r="G8" s="15">
        <v>294</v>
      </c>
      <c r="H8" s="63" t="s">
        <v>138</v>
      </c>
    </row>
    <row r="9" spans="1:8" ht="15.6" customHeight="1" x14ac:dyDescent="0.3">
      <c r="A9" s="65" t="s">
        <v>37</v>
      </c>
      <c r="B9" s="65" t="s">
        <v>35</v>
      </c>
      <c r="C9" s="65" t="s">
        <v>36</v>
      </c>
      <c r="D9" s="15">
        <v>97</v>
      </c>
      <c r="E9" s="15">
        <v>95</v>
      </c>
      <c r="F9" s="15">
        <v>99</v>
      </c>
      <c r="G9" s="15">
        <v>291</v>
      </c>
      <c r="H9" s="63" t="s">
        <v>139</v>
      </c>
    </row>
    <row r="10" spans="1:8" ht="15.6" customHeight="1" x14ac:dyDescent="0.3">
      <c r="A10" s="65" t="s">
        <v>16</v>
      </c>
      <c r="B10" s="65" t="s">
        <v>218</v>
      </c>
      <c r="C10" s="65" t="s">
        <v>219</v>
      </c>
      <c r="D10" s="15">
        <v>94</v>
      </c>
      <c r="E10" s="15">
        <v>94</v>
      </c>
      <c r="F10" s="15">
        <v>98</v>
      </c>
      <c r="G10" s="15">
        <v>286</v>
      </c>
      <c r="H10" s="63" t="s">
        <v>140</v>
      </c>
    </row>
    <row r="11" spans="1:8" ht="15.6" customHeight="1" x14ac:dyDescent="0.25">
      <c r="A11" s="73" t="s">
        <v>309</v>
      </c>
      <c r="B11" s="14" t="s">
        <v>220</v>
      </c>
      <c r="C11" s="14" t="s">
        <v>221</v>
      </c>
      <c r="D11" s="16">
        <v>98</v>
      </c>
      <c r="E11" s="16">
        <v>93</v>
      </c>
      <c r="F11" s="16">
        <v>94</v>
      </c>
      <c r="G11" s="16">
        <v>285</v>
      </c>
      <c r="H11" s="16">
        <v>4</v>
      </c>
    </row>
    <row r="12" spans="1:8" ht="15.6" customHeight="1" x14ac:dyDescent="0.25">
      <c r="A12" s="14" t="s">
        <v>125</v>
      </c>
      <c r="B12" s="14" t="s">
        <v>222</v>
      </c>
      <c r="C12" s="14" t="s">
        <v>223</v>
      </c>
      <c r="D12" s="16">
        <v>94</v>
      </c>
      <c r="E12" s="16">
        <v>94</v>
      </c>
      <c r="F12" s="16">
        <v>96</v>
      </c>
      <c r="G12" s="16">
        <v>284</v>
      </c>
      <c r="H12" s="16">
        <v>5</v>
      </c>
    </row>
    <row r="13" spans="1:8" ht="15.6" customHeight="1" x14ac:dyDescent="0.25">
      <c r="A13" s="14" t="s">
        <v>16</v>
      </c>
      <c r="B13" s="14" t="s">
        <v>228</v>
      </c>
      <c r="C13" s="14" t="s">
        <v>229</v>
      </c>
      <c r="D13" s="16">
        <v>93</v>
      </c>
      <c r="E13" s="16">
        <v>95</v>
      </c>
      <c r="F13" s="16">
        <v>94</v>
      </c>
      <c r="G13" s="16">
        <v>282</v>
      </c>
      <c r="H13" s="16">
        <v>6</v>
      </c>
    </row>
    <row r="14" spans="1:8" ht="15.6" customHeight="1" x14ac:dyDescent="0.25">
      <c r="A14" s="14" t="s">
        <v>78</v>
      </c>
      <c r="B14" s="14" t="s">
        <v>230</v>
      </c>
      <c r="C14" s="14" t="s">
        <v>231</v>
      </c>
      <c r="D14" s="16">
        <v>91</v>
      </c>
      <c r="E14" s="16">
        <v>95</v>
      </c>
      <c r="F14" s="16">
        <v>94</v>
      </c>
      <c r="G14" s="16">
        <v>280</v>
      </c>
      <c r="H14" s="16">
        <v>7</v>
      </c>
    </row>
    <row r="15" spans="1:8" ht="15.6" customHeight="1" x14ac:dyDescent="0.25">
      <c r="A15" s="14" t="s">
        <v>92</v>
      </c>
      <c r="B15" s="14" t="s">
        <v>213</v>
      </c>
      <c r="C15" s="14" t="s">
        <v>214</v>
      </c>
      <c r="D15" s="16">
        <v>92</v>
      </c>
      <c r="E15" s="16">
        <v>96</v>
      </c>
      <c r="F15" s="16">
        <v>92</v>
      </c>
      <c r="G15" s="16">
        <v>280</v>
      </c>
      <c r="H15" s="16">
        <v>8</v>
      </c>
    </row>
    <row r="16" spans="1:8" ht="15.6" customHeight="1" x14ac:dyDescent="0.25">
      <c r="A16" s="14" t="s">
        <v>13</v>
      </c>
      <c r="B16" s="14" t="s">
        <v>232</v>
      </c>
      <c r="C16" s="14" t="s">
        <v>233</v>
      </c>
      <c r="D16" s="16">
        <v>92</v>
      </c>
      <c r="E16" s="16">
        <v>92</v>
      </c>
      <c r="F16" s="16">
        <v>95</v>
      </c>
      <c r="G16" s="16">
        <v>279</v>
      </c>
      <c r="H16" s="16">
        <v>9</v>
      </c>
    </row>
    <row r="17" spans="1:8" ht="15.6" customHeight="1" x14ac:dyDescent="0.25">
      <c r="A17" s="14" t="s">
        <v>32</v>
      </c>
      <c r="B17" s="14" t="s">
        <v>237</v>
      </c>
      <c r="C17" s="14" t="s">
        <v>238</v>
      </c>
      <c r="D17" s="16">
        <v>94</v>
      </c>
      <c r="E17" s="16">
        <v>92</v>
      </c>
      <c r="F17" s="16">
        <v>90</v>
      </c>
      <c r="G17" s="16">
        <v>276</v>
      </c>
      <c r="H17" s="16">
        <v>10</v>
      </c>
    </row>
    <row r="18" spans="1:8" ht="15.6" customHeight="1" x14ac:dyDescent="0.25">
      <c r="A18" s="14" t="s">
        <v>24</v>
      </c>
      <c r="B18" s="14" t="s">
        <v>65</v>
      </c>
      <c r="C18" s="14" t="s">
        <v>246</v>
      </c>
      <c r="D18" s="16">
        <v>91</v>
      </c>
      <c r="E18" s="16">
        <v>88</v>
      </c>
      <c r="F18" s="16">
        <v>90</v>
      </c>
      <c r="G18" s="16">
        <v>269</v>
      </c>
      <c r="H18" s="16">
        <v>11</v>
      </c>
    </row>
    <row r="19" spans="1:8" ht="15.6" customHeight="1" x14ac:dyDescent="0.25">
      <c r="A19" s="14" t="s">
        <v>16</v>
      </c>
      <c r="B19" s="14" t="s">
        <v>247</v>
      </c>
      <c r="C19" s="14" t="s">
        <v>248</v>
      </c>
      <c r="D19" s="16">
        <v>93</v>
      </c>
      <c r="E19" s="16">
        <v>86</v>
      </c>
      <c r="F19" s="16">
        <v>89</v>
      </c>
      <c r="G19" s="16">
        <v>268</v>
      </c>
      <c r="H19" s="16">
        <v>12</v>
      </c>
    </row>
    <row r="20" spans="1:8" ht="15.6" customHeight="1" x14ac:dyDescent="0.25">
      <c r="A20" s="13" t="s">
        <v>16</v>
      </c>
      <c r="B20" s="13" t="s">
        <v>25</v>
      </c>
      <c r="C20" s="13" t="s">
        <v>153</v>
      </c>
      <c r="D20" s="16">
        <v>86</v>
      </c>
      <c r="E20" s="16">
        <v>88</v>
      </c>
      <c r="F20" s="16">
        <v>84</v>
      </c>
      <c r="G20" s="16">
        <v>258</v>
      </c>
      <c r="H20" s="16">
        <v>13</v>
      </c>
    </row>
    <row r="21" spans="1:8" ht="15.6" customHeight="1" x14ac:dyDescent="0.25">
      <c r="A21" s="13" t="s">
        <v>56</v>
      </c>
      <c r="B21" s="13" t="s">
        <v>57</v>
      </c>
      <c r="C21" s="13" t="s">
        <v>255</v>
      </c>
      <c r="D21" s="16">
        <v>83</v>
      </c>
      <c r="E21" s="16">
        <v>90</v>
      </c>
      <c r="F21" s="16">
        <v>83</v>
      </c>
      <c r="G21" s="16">
        <v>256</v>
      </c>
      <c r="H21" s="16">
        <v>14</v>
      </c>
    </row>
    <row r="22" spans="1:8" ht="15.6" customHeight="1" x14ac:dyDescent="0.25">
      <c r="A22" s="67" t="s">
        <v>310</v>
      </c>
      <c r="B22" s="13" t="s">
        <v>42</v>
      </c>
      <c r="C22" s="13" t="s">
        <v>46</v>
      </c>
      <c r="D22" s="16">
        <v>87</v>
      </c>
      <c r="E22" s="16">
        <v>84</v>
      </c>
      <c r="F22" s="16">
        <v>76</v>
      </c>
      <c r="G22" s="16">
        <v>247</v>
      </c>
      <c r="H22" s="16">
        <v>15</v>
      </c>
    </row>
    <row r="23" spans="1:8" ht="15.6" customHeight="1" x14ac:dyDescent="0.25">
      <c r="A23" s="13" t="s">
        <v>21</v>
      </c>
      <c r="B23" s="13" t="s">
        <v>141</v>
      </c>
      <c r="C23" s="13" t="s">
        <v>142</v>
      </c>
      <c r="D23" s="16">
        <v>75</v>
      </c>
      <c r="E23" s="16">
        <v>81</v>
      </c>
      <c r="F23" s="16">
        <v>80</v>
      </c>
      <c r="G23" s="16">
        <v>236</v>
      </c>
      <c r="H23" s="16">
        <v>16</v>
      </c>
    </row>
    <row r="24" spans="1:8" ht="15.6" customHeight="1" x14ac:dyDescent="0.25">
      <c r="A24" s="13" t="s">
        <v>98</v>
      </c>
      <c r="B24" s="13" t="s">
        <v>168</v>
      </c>
      <c r="C24" s="13" t="s">
        <v>264</v>
      </c>
      <c r="D24" s="16">
        <v>65</v>
      </c>
      <c r="E24" s="16">
        <v>71</v>
      </c>
      <c r="F24" s="16">
        <v>85</v>
      </c>
      <c r="G24" s="16">
        <v>221</v>
      </c>
      <c r="H24" s="16">
        <v>17</v>
      </c>
    </row>
    <row r="25" spans="1:8" ht="15.6" customHeight="1" x14ac:dyDescent="0.25">
      <c r="A25" s="13" t="s">
        <v>134</v>
      </c>
      <c r="B25" s="13" t="s">
        <v>266</v>
      </c>
      <c r="C25" s="13" t="s">
        <v>267</v>
      </c>
      <c r="D25" s="20"/>
      <c r="E25" s="20"/>
      <c r="F25" s="20"/>
      <c r="G25" s="21" t="s">
        <v>268</v>
      </c>
      <c r="H25" s="16">
        <v>18</v>
      </c>
    </row>
    <row r="26" spans="1:8" ht="13.5" x14ac:dyDescent="0.25">
      <c r="A26" s="13"/>
      <c r="B26" s="13"/>
      <c r="C26" s="13"/>
      <c r="D26" s="13"/>
      <c r="E26" s="13"/>
      <c r="F26" s="13"/>
      <c r="G26" s="13"/>
      <c r="H26" s="13"/>
    </row>
    <row r="27" spans="1:8" ht="16.5" x14ac:dyDescent="0.3">
      <c r="A27" s="38" t="s">
        <v>215</v>
      </c>
      <c r="B27" s="36"/>
      <c r="C27" s="36"/>
      <c r="D27" s="62" t="s">
        <v>216</v>
      </c>
      <c r="E27" s="61"/>
      <c r="F27" s="36"/>
      <c r="G27" s="36"/>
      <c r="H27" s="36"/>
    </row>
    <row r="28" spans="1:8" x14ac:dyDescent="0.2">
      <c r="A28" s="41" t="s">
        <v>4</v>
      </c>
      <c r="B28" s="41" t="s">
        <v>5</v>
      </c>
      <c r="C28" s="41" t="s">
        <v>6</v>
      </c>
      <c r="D28" s="44" t="s">
        <v>7</v>
      </c>
      <c r="E28" s="45"/>
      <c r="F28" s="46"/>
      <c r="G28" s="41" t="s">
        <v>8</v>
      </c>
      <c r="H28" s="41" t="s">
        <v>9</v>
      </c>
    </row>
    <row r="29" spans="1:8" ht="15" x14ac:dyDescent="0.2">
      <c r="A29" s="42"/>
      <c r="B29" s="42"/>
      <c r="C29" s="42"/>
      <c r="D29" s="12" t="s">
        <v>138</v>
      </c>
      <c r="E29" s="12" t="s">
        <v>139</v>
      </c>
      <c r="F29" s="12" t="s">
        <v>140</v>
      </c>
      <c r="G29" s="42"/>
      <c r="H29" s="42"/>
    </row>
    <row r="30" spans="1:8" ht="15" x14ac:dyDescent="0.3">
      <c r="A30" s="65" t="s">
        <v>21</v>
      </c>
      <c r="B30" s="65" t="s">
        <v>224</v>
      </c>
      <c r="C30" s="65" t="s">
        <v>225</v>
      </c>
      <c r="D30" s="16">
        <v>90</v>
      </c>
      <c r="E30" s="16">
        <v>98</v>
      </c>
      <c r="F30" s="16">
        <v>96</v>
      </c>
      <c r="G30" s="16">
        <v>284</v>
      </c>
      <c r="H30" s="66" t="s">
        <v>138</v>
      </c>
    </row>
    <row r="31" spans="1:8" ht="15" x14ac:dyDescent="0.3">
      <c r="A31" s="65" t="s">
        <v>125</v>
      </c>
      <c r="B31" s="65" t="s">
        <v>226</v>
      </c>
      <c r="C31" s="65" t="s">
        <v>227</v>
      </c>
      <c r="D31" s="16">
        <v>94</v>
      </c>
      <c r="E31" s="16">
        <v>93</v>
      </c>
      <c r="F31" s="16">
        <v>95</v>
      </c>
      <c r="G31" s="16">
        <v>282</v>
      </c>
      <c r="H31" s="66" t="s">
        <v>139</v>
      </c>
    </row>
    <row r="32" spans="1:8" ht="15" x14ac:dyDescent="0.3">
      <c r="A32" s="65" t="s">
        <v>92</v>
      </c>
      <c r="B32" s="65" t="s">
        <v>234</v>
      </c>
      <c r="C32" s="65" t="s">
        <v>214</v>
      </c>
      <c r="D32" s="16">
        <v>94</v>
      </c>
      <c r="E32" s="16">
        <v>94</v>
      </c>
      <c r="F32" s="16">
        <v>91</v>
      </c>
      <c r="G32" s="16">
        <v>279</v>
      </c>
      <c r="H32" s="66" t="s">
        <v>140</v>
      </c>
    </row>
    <row r="33" spans="1:8" ht="13.5" x14ac:dyDescent="0.25">
      <c r="A33" s="14" t="s">
        <v>32</v>
      </c>
      <c r="B33" s="14" t="s">
        <v>235</v>
      </c>
      <c r="C33" s="14" t="s">
        <v>236</v>
      </c>
      <c r="D33" s="16">
        <v>91</v>
      </c>
      <c r="E33" s="16">
        <v>96</v>
      </c>
      <c r="F33" s="16">
        <v>91</v>
      </c>
      <c r="G33" s="16">
        <v>278</v>
      </c>
      <c r="H33" s="21">
        <v>4</v>
      </c>
    </row>
    <row r="34" spans="1:8" ht="13.5" x14ac:dyDescent="0.25">
      <c r="A34" s="14" t="s">
        <v>27</v>
      </c>
      <c r="B34" s="14" t="s">
        <v>185</v>
      </c>
      <c r="C34" s="14" t="s">
        <v>239</v>
      </c>
      <c r="D34" s="16">
        <v>94</v>
      </c>
      <c r="E34" s="16">
        <v>92</v>
      </c>
      <c r="F34" s="16">
        <v>90</v>
      </c>
      <c r="G34" s="16">
        <v>276</v>
      </c>
      <c r="H34" s="16">
        <v>5</v>
      </c>
    </row>
    <row r="35" spans="1:8" ht="13.5" x14ac:dyDescent="0.25">
      <c r="A35" s="14" t="s">
        <v>37</v>
      </c>
      <c r="B35" s="14" t="s">
        <v>240</v>
      </c>
      <c r="C35" s="14" t="s">
        <v>241</v>
      </c>
      <c r="D35" s="16">
        <v>90</v>
      </c>
      <c r="E35" s="16">
        <v>90</v>
      </c>
      <c r="F35" s="16">
        <v>95</v>
      </c>
      <c r="G35" s="16">
        <v>275</v>
      </c>
      <c r="H35" s="21">
        <v>6</v>
      </c>
    </row>
    <row r="36" spans="1:8" ht="13.5" x14ac:dyDescent="0.25">
      <c r="A36" s="73" t="s">
        <v>309</v>
      </c>
      <c r="B36" s="14" t="s">
        <v>185</v>
      </c>
      <c r="C36" s="14" t="s">
        <v>186</v>
      </c>
      <c r="D36" s="16">
        <v>93</v>
      </c>
      <c r="E36" s="16">
        <v>89</v>
      </c>
      <c r="F36" s="16">
        <v>92</v>
      </c>
      <c r="G36" s="16">
        <v>274</v>
      </c>
      <c r="H36" s="16">
        <v>7</v>
      </c>
    </row>
    <row r="37" spans="1:8" ht="13.5" x14ac:dyDescent="0.25">
      <c r="A37" s="14" t="s">
        <v>16</v>
      </c>
      <c r="B37" s="14" t="s">
        <v>242</v>
      </c>
      <c r="C37" s="14" t="s">
        <v>243</v>
      </c>
      <c r="D37" s="16">
        <v>95</v>
      </c>
      <c r="E37" s="16">
        <v>88</v>
      </c>
      <c r="F37" s="16">
        <v>91</v>
      </c>
      <c r="G37" s="16">
        <v>274</v>
      </c>
      <c r="H37" s="21">
        <v>8</v>
      </c>
    </row>
    <row r="38" spans="1:8" ht="13.5" x14ac:dyDescent="0.25">
      <c r="A38" s="14" t="s">
        <v>72</v>
      </c>
      <c r="B38" s="14" t="s">
        <v>235</v>
      </c>
      <c r="C38" s="14" t="s">
        <v>244</v>
      </c>
      <c r="D38" s="16">
        <v>91</v>
      </c>
      <c r="E38" s="16">
        <v>95</v>
      </c>
      <c r="F38" s="16">
        <v>88</v>
      </c>
      <c r="G38" s="16">
        <v>274</v>
      </c>
      <c r="H38" s="16">
        <v>9</v>
      </c>
    </row>
    <row r="39" spans="1:8" ht="13.5" x14ac:dyDescent="0.25">
      <c r="A39" s="14" t="s">
        <v>13</v>
      </c>
      <c r="B39" s="14" t="s">
        <v>245</v>
      </c>
      <c r="C39" s="14" t="s">
        <v>15</v>
      </c>
      <c r="D39" s="16">
        <v>91</v>
      </c>
      <c r="E39" s="16">
        <v>87</v>
      </c>
      <c r="F39" s="16">
        <v>93</v>
      </c>
      <c r="G39" s="16">
        <v>271</v>
      </c>
      <c r="H39" s="21">
        <v>10</v>
      </c>
    </row>
    <row r="40" spans="1:8" ht="13.5" x14ac:dyDescent="0.25">
      <c r="A40" s="14" t="s">
        <v>16</v>
      </c>
      <c r="B40" s="14" t="s">
        <v>156</v>
      </c>
      <c r="C40" s="14" t="s">
        <v>157</v>
      </c>
      <c r="D40" s="16">
        <v>91</v>
      </c>
      <c r="E40" s="16">
        <v>87</v>
      </c>
      <c r="F40" s="16">
        <v>90</v>
      </c>
      <c r="G40" s="16">
        <v>268</v>
      </c>
      <c r="H40" s="16">
        <v>11</v>
      </c>
    </row>
    <row r="41" spans="1:8" ht="13.5" x14ac:dyDescent="0.25">
      <c r="A41" s="14" t="s">
        <v>24</v>
      </c>
      <c r="B41" s="14" t="s">
        <v>249</v>
      </c>
      <c r="C41" s="14" t="s">
        <v>250</v>
      </c>
      <c r="D41" s="16">
        <v>91</v>
      </c>
      <c r="E41" s="16">
        <v>90</v>
      </c>
      <c r="F41" s="16">
        <v>82</v>
      </c>
      <c r="G41" s="16">
        <v>263</v>
      </c>
      <c r="H41" s="21">
        <v>12</v>
      </c>
    </row>
    <row r="42" spans="1:8" ht="13.5" x14ac:dyDescent="0.25">
      <c r="A42" s="37" t="s">
        <v>16</v>
      </c>
      <c r="B42" s="37" t="s">
        <v>251</v>
      </c>
      <c r="C42" s="37" t="s">
        <v>252</v>
      </c>
      <c r="D42" s="16">
        <v>86</v>
      </c>
      <c r="E42" s="16">
        <v>87</v>
      </c>
      <c r="F42" s="16">
        <v>87</v>
      </c>
      <c r="G42" s="16">
        <v>260</v>
      </c>
      <c r="H42" s="16">
        <v>13</v>
      </c>
    </row>
    <row r="43" spans="1:8" ht="13.5" x14ac:dyDescent="0.25">
      <c r="A43" s="37" t="s">
        <v>16</v>
      </c>
      <c r="B43" s="37" t="s">
        <v>195</v>
      </c>
      <c r="C43" s="37" t="s">
        <v>196</v>
      </c>
      <c r="D43" s="16">
        <v>85</v>
      </c>
      <c r="E43" s="16">
        <v>88</v>
      </c>
      <c r="F43" s="16">
        <v>87</v>
      </c>
      <c r="G43" s="16">
        <v>260</v>
      </c>
      <c r="H43" s="21">
        <v>14</v>
      </c>
    </row>
    <row r="44" spans="1:8" ht="13.5" x14ac:dyDescent="0.25">
      <c r="A44" s="37" t="s">
        <v>72</v>
      </c>
      <c r="B44" s="37" t="s">
        <v>253</v>
      </c>
      <c r="C44" s="37" t="s">
        <v>254</v>
      </c>
      <c r="D44" s="16">
        <v>90</v>
      </c>
      <c r="E44" s="16">
        <v>81</v>
      </c>
      <c r="F44" s="16">
        <v>87</v>
      </c>
      <c r="G44" s="16">
        <v>258</v>
      </c>
      <c r="H44" s="16">
        <v>15</v>
      </c>
    </row>
    <row r="45" spans="1:8" ht="13.5" x14ac:dyDescent="0.25">
      <c r="A45" s="67" t="s">
        <v>310</v>
      </c>
      <c r="B45" s="37" t="s">
        <v>256</v>
      </c>
      <c r="C45" s="37" t="s">
        <v>257</v>
      </c>
      <c r="D45" s="16">
        <v>80</v>
      </c>
      <c r="E45" s="16">
        <v>84</v>
      </c>
      <c r="F45" s="16">
        <v>86</v>
      </c>
      <c r="G45" s="16">
        <v>250</v>
      </c>
      <c r="H45" s="21">
        <v>16</v>
      </c>
    </row>
    <row r="46" spans="1:8" ht="13.5" x14ac:dyDescent="0.25">
      <c r="A46" s="37" t="s">
        <v>16</v>
      </c>
      <c r="B46" s="37" t="s">
        <v>49</v>
      </c>
      <c r="C46" s="37" t="s">
        <v>50</v>
      </c>
      <c r="D46" s="16">
        <v>84</v>
      </c>
      <c r="E46" s="16">
        <v>81</v>
      </c>
      <c r="F46" s="16">
        <v>85</v>
      </c>
      <c r="G46" s="16">
        <v>250</v>
      </c>
      <c r="H46" s="16">
        <v>17</v>
      </c>
    </row>
    <row r="47" spans="1:8" ht="13.5" x14ac:dyDescent="0.25">
      <c r="A47" s="37" t="s">
        <v>56</v>
      </c>
      <c r="B47" s="37" t="s">
        <v>258</v>
      </c>
      <c r="C47" s="37" t="s">
        <v>259</v>
      </c>
      <c r="D47" s="16">
        <v>85</v>
      </c>
      <c r="E47" s="16">
        <v>78</v>
      </c>
      <c r="F47" s="16">
        <v>83</v>
      </c>
      <c r="G47" s="16">
        <v>246</v>
      </c>
      <c r="H47" s="21">
        <v>18</v>
      </c>
    </row>
    <row r="48" spans="1:8" ht="13.5" x14ac:dyDescent="0.25">
      <c r="A48" s="37" t="s">
        <v>78</v>
      </c>
      <c r="B48" s="37" t="s">
        <v>260</v>
      </c>
      <c r="C48" s="37" t="s">
        <v>261</v>
      </c>
      <c r="D48" s="16">
        <v>81</v>
      </c>
      <c r="E48" s="16">
        <v>86</v>
      </c>
      <c r="F48" s="16">
        <v>78</v>
      </c>
      <c r="G48" s="16">
        <v>245</v>
      </c>
      <c r="H48" s="16">
        <v>19</v>
      </c>
    </row>
    <row r="49" spans="1:8" ht="13.5" x14ac:dyDescent="0.25">
      <c r="A49" s="37" t="s">
        <v>134</v>
      </c>
      <c r="B49" s="37" t="s">
        <v>262</v>
      </c>
      <c r="C49" s="37" t="s">
        <v>263</v>
      </c>
      <c r="D49" s="16">
        <v>76</v>
      </c>
      <c r="E49" s="16">
        <v>82</v>
      </c>
      <c r="F49" s="16">
        <v>86</v>
      </c>
      <c r="G49" s="16">
        <v>244</v>
      </c>
      <c r="H49" s="21">
        <v>20</v>
      </c>
    </row>
    <row r="50" spans="1:8" ht="13.5" x14ac:dyDescent="0.25">
      <c r="A50" s="37" t="s">
        <v>98</v>
      </c>
      <c r="B50" s="37" t="s">
        <v>121</v>
      </c>
      <c r="C50" s="37" t="s">
        <v>265</v>
      </c>
      <c r="D50" s="16">
        <v>66</v>
      </c>
      <c r="E50" s="16">
        <v>47</v>
      </c>
      <c r="F50" s="16">
        <v>34</v>
      </c>
      <c r="G50" s="16">
        <v>147</v>
      </c>
      <c r="H50" s="16">
        <v>21</v>
      </c>
    </row>
    <row r="51" spans="1:8" ht="13.5" x14ac:dyDescent="0.25">
      <c r="A51" s="13"/>
      <c r="B51" s="13"/>
      <c r="C51" s="13"/>
      <c r="D51" s="13"/>
      <c r="E51" s="13"/>
      <c r="F51" s="13"/>
      <c r="G51" s="13"/>
      <c r="H51" s="13"/>
    </row>
    <row r="52" spans="1:8" ht="13.5" x14ac:dyDescent="0.25">
      <c r="A52" s="13"/>
      <c r="B52" s="13"/>
      <c r="C52" s="13"/>
      <c r="D52" s="13"/>
      <c r="E52" s="13"/>
      <c r="F52" s="13"/>
      <c r="G52" s="13"/>
      <c r="H52" s="13"/>
    </row>
  </sheetData>
  <mergeCells count="16">
    <mergeCell ref="H28:H29"/>
    <mergeCell ref="D27:E27"/>
    <mergeCell ref="A28:A29"/>
    <mergeCell ref="B28:B29"/>
    <mergeCell ref="C28:C29"/>
    <mergeCell ref="D28:F28"/>
    <mergeCell ref="G28:G29"/>
    <mergeCell ref="A1:H1"/>
    <mergeCell ref="F3:H3"/>
    <mergeCell ref="A4:B4"/>
    <mergeCell ref="A6:A7"/>
    <mergeCell ref="D6:F6"/>
    <mergeCell ref="B6:B7"/>
    <mergeCell ref="C6:C7"/>
    <mergeCell ref="G6:G7"/>
    <mergeCell ref="H6:H7"/>
  </mergeCells>
  <printOptions horizontalCentered="1" gridLines="1"/>
  <pageMargins left="0.7" right="0.7" top="0.75" bottom="0.75" header="0" footer="0"/>
  <pageSetup paperSize="9" fitToHeight="0" pageOrder="overThenDown" orientation="portrait" cellComments="atEnd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I59"/>
  <sheetViews>
    <sheetView topLeftCell="A28" workbookViewId="0">
      <selection activeCell="I30" sqref="I30"/>
    </sheetView>
  </sheetViews>
  <sheetFormatPr defaultColWidth="14.42578125" defaultRowHeight="15.75" customHeight="1" x14ac:dyDescent="0.2"/>
  <cols>
    <col min="2" max="2" width="9.140625" customWidth="1"/>
    <col min="3" max="3" width="16.140625" customWidth="1"/>
    <col min="4" max="6" width="7.28515625" customWidth="1"/>
    <col min="7" max="7" width="7.85546875" customWidth="1"/>
    <col min="8" max="8" width="12.85546875" customWidth="1"/>
  </cols>
  <sheetData>
    <row r="1" spans="1:9" ht="15.75" customHeight="1" x14ac:dyDescent="0.3">
      <c r="A1" s="47" t="s">
        <v>0</v>
      </c>
      <c r="B1" s="48"/>
      <c r="C1" s="48"/>
      <c r="D1" s="48"/>
      <c r="E1" s="48"/>
      <c r="F1" s="48"/>
      <c r="G1" s="48"/>
      <c r="H1" s="48"/>
      <c r="I1" s="1"/>
    </row>
    <row r="2" spans="1:9" ht="12.75" x14ac:dyDescent="0.2">
      <c r="A2" s="1"/>
      <c r="B2" s="1"/>
      <c r="C2" s="1"/>
      <c r="D2" s="1"/>
      <c r="E2" s="1"/>
      <c r="F2" s="1"/>
      <c r="G2" s="1"/>
      <c r="H2" s="6" t="s">
        <v>1</v>
      </c>
      <c r="I2" s="1"/>
    </row>
    <row r="3" spans="1:9" ht="15.75" customHeight="1" x14ac:dyDescent="0.25">
      <c r="A3" s="1"/>
      <c r="B3" s="1"/>
      <c r="C3" s="1"/>
      <c r="D3" s="1"/>
      <c r="E3" s="1"/>
      <c r="F3" s="49" t="s">
        <v>2</v>
      </c>
      <c r="G3" s="48"/>
      <c r="H3" s="48"/>
      <c r="I3" s="1"/>
    </row>
    <row r="4" spans="1:9" ht="12.75" x14ac:dyDescent="0.2">
      <c r="A4" s="50"/>
      <c r="B4" s="48"/>
      <c r="C4" s="1"/>
      <c r="D4" s="1"/>
      <c r="E4" s="1"/>
      <c r="F4" s="1"/>
      <c r="G4" s="1"/>
      <c r="H4" s="1"/>
      <c r="I4" s="1"/>
    </row>
    <row r="5" spans="1:9" ht="15.75" customHeight="1" x14ac:dyDescent="0.3">
      <c r="A5" s="7" t="s">
        <v>269</v>
      </c>
      <c r="B5" s="4"/>
      <c r="C5" s="4"/>
      <c r="D5" s="4"/>
      <c r="E5" s="4"/>
      <c r="F5" s="4"/>
      <c r="G5" s="4"/>
      <c r="H5" s="4"/>
      <c r="I5" s="1"/>
    </row>
    <row r="6" spans="1:9" x14ac:dyDescent="0.2">
      <c r="A6" s="41" t="s">
        <v>4</v>
      </c>
      <c r="B6" s="41" t="s">
        <v>5</v>
      </c>
      <c r="C6" s="41" t="s">
        <v>6</v>
      </c>
      <c r="D6" s="44" t="s">
        <v>7</v>
      </c>
      <c r="E6" s="45"/>
      <c r="F6" s="46"/>
      <c r="G6" s="41" t="s">
        <v>8</v>
      </c>
      <c r="H6" s="41" t="s">
        <v>9</v>
      </c>
      <c r="I6" s="51"/>
    </row>
    <row r="7" spans="1:9" ht="15" x14ac:dyDescent="0.2">
      <c r="A7" s="42"/>
      <c r="B7" s="42"/>
      <c r="C7" s="42"/>
      <c r="D7" s="12" t="s">
        <v>138</v>
      </c>
      <c r="E7" s="12" t="s">
        <v>139</v>
      </c>
      <c r="F7" s="12" t="s">
        <v>140</v>
      </c>
      <c r="G7" s="42"/>
      <c r="H7" s="42"/>
      <c r="I7" s="48"/>
    </row>
    <row r="8" spans="1:9" ht="15.6" customHeight="1" x14ac:dyDescent="0.25">
      <c r="A8" s="13" t="s">
        <v>16</v>
      </c>
      <c r="B8" s="13" t="s">
        <v>22</v>
      </c>
      <c r="C8" s="13" t="s">
        <v>23</v>
      </c>
      <c r="D8" s="16">
        <v>83</v>
      </c>
      <c r="E8" s="16">
        <v>85</v>
      </c>
      <c r="F8" s="16">
        <v>85</v>
      </c>
      <c r="G8" s="16">
        <v>253</v>
      </c>
      <c r="H8" s="63" t="s">
        <v>138</v>
      </c>
      <c r="I8" s="1"/>
    </row>
    <row r="9" spans="1:9" ht="15.6" customHeight="1" x14ac:dyDescent="0.25">
      <c r="A9" s="13" t="s">
        <v>16</v>
      </c>
      <c r="B9" s="13" t="s">
        <v>143</v>
      </c>
      <c r="C9" s="13" t="s">
        <v>144</v>
      </c>
      <c r="D9" s="16">
        <v>89</v>
      </c>
      <c r="E9" s="16">
        <v>82</v>
      </c>
      <c r="F9" s="16">
        <v>82</v>
      </c>
      <c r="G9" s="16">
        <v>253</v>
      </c>
      <c r="H9" s="63" t="s">
        <v>139</v>
      </c>
      <c r="I9" s="1"/>
    </row>
    <row r="10" spans="1:9" ht="15.6" customHeight="1" x14ac:dyDescent="0.25">
      <c r="A10" s="13" t="s">
        <v>16</v>
      </c>
      <c r="B10" s="13" t="s">
        <v>28</v>
      </c>
      <c r="C10" s="13" t="s">
        <v>270</v>
      </c>
      <c r="D10" s="16">
        <v>74</v>
      </c>
      <c r="E10" s="16">
        <v>85</v>
      </c>
      <c r="F10" s="16">
        <v>87</v>
      </c>
      <c r="G10" s="16">
        <v>246</v>
      </c>
      <c r="H10" s="63" t="s">
        <v>140</v>
      </c>
      <c r="I10" s="1"/>
    </row>
    <row r="11" spans="1:9" ht="15.6" customHeight="1" x14ac:dyDescent="0.25">
      <c r="A11" s="13" t="s">
        <v>27</v>
      </c>
      <c r="B11" s="13" t="s">
        <v>149</v>
      </c>
      <c r="C11" s="13" t="s">
        <v>150</v>
      </c>
      <c r="D11" s="16">
        <v>84</v>
      </c>
      <c r="E11" s="16">
        <v>84</v>
      </c>
      <c r="F11" s="16">
        <v>78</v>
      </c>
      <c r="G11" s="16">
        <v>246</v>
      </c>
      <c r="H11" s="16">
        <v>4</v>
      </c>
      <c r="I11" s="1"/>
    </row>
    <row r="12" spans="1:9" ht="15.6" customHeight="1" x14ac:dyDescent="0.25">
      <c r="A12" s="13" t="s">
        <v>24</v>
      </c>
      <c r="B12" s="13" t="s">
        <v>201</v>
      </c>
      <c r="C12" s="13" t="s">
        <v>202</v>
      </c>
      <c r="D12" s="16">
        <v>70</v>
      </c>
      <c r="E12" s="16">
        <v>84</v>
      </c>
      <c r="F12" s="16">
        <v>85</v>
      </c>
      <c r="G12" s="16">
        <v>239</v>
      </c>
      <c r="H12" s="16">
        <v>5</v>
      </c>
      <c r="I12" s="1"/>
    </row>
    <row r="13" spans="1:9" ht="15.6" customHeight="1" x14ac:dyDescent="0.25">
      <c r="A13" s="13" t="s">
        <v>16</v>
      </c>
      <c r="B13" s="13" t="s">
        <v>30</v>
      </c>
      <c r="C13" s="13" t="s">
        <v>31</v>
      </c>
      <c r="D13" s="16">
        <v>85</v>
      </c>
      <c r="E13" s="16">
        <v>73</v>
      </c>
      <c r="F13" s="16">
        <v>81</v>
      </c>
      <c r="G13" s="16">
        <v>239</v>
      </c>
      <c r="H13" s="16">
        <v>6</v>
      </c>
      <c r="I13" s="1"/>
    </row>
    <row r="14" spans="1:9" ht="15.6" customHeight="1" x14ac:dyDescent="0.25">
      <c r="A14" s="67" t="s">
        <v>310</v>
      </c>
      <c r="B14" s="13" t="s">
        <v>42</v>
      </c>
      <c r="C14" s="13" t="s">
        <v>43</v>
      </c>
      <c r="D14" s="16">
        <v>72</v>
      </c>
      <c r="E14" s="16">
        <v>74</v>
      </c>
      <c r="F14" s="16">
        <v>82</v>
      </c>
      <c r="G14" s="16">
        <v>228</v>
      </c>
      <c r="H14" s="16">
        <v>7</v>
      </c>
      <c r="I14" s="1"/>
    </row>
    <row r="15" spans="1:9" ht="15.6" customHeight="1" x14ac:dyDescent="0.25">
      <c r="A15" s="13" t="s">
        <v>21</v>
      </c>
      <c r="B15" s="13" t="s">
        <v>145</v>
      </c>
      <c r="C15" s="13" t="s">
        <v>271</v>
      </c>
      <c r="D15" s="16">
        <v>80</v>
      </c>
      <c r="E15" s="16">
        <v>73</v>
      </c>
      <c r="F15" s="16">
        <v>72</v>
      </c>
      <c r="G15" s="16">
        <v>225</v>
      </c>
      <c r="H15" s="16">
        <v>8</v>
      </c>
      <c r="I15" s="1"/>
    </row>
    <row r="16" spans="1:9" ht="15.6" customHeight="1" x14ac:dyDescent="0.25">
      <c r="A16" s="13" t="s">
        <v>16</v>
      </c>
      <c r="B16" s="13" t="s">
        <v>147</v>
      </c>
      <c r="C16" s="13" t="s">
        <v>148</v>
      </c>
      <c r="D16" s="16">
        <v>85</v>
      </c>
      <c r="E16" s="16">
        <v>77</v>
      </c>
      <c r="F16" s="16">
        <v>59</v>
      </c>
      <c r="G16" s="16">
        <v>221</v>
      </c>
      <c r="H16" s="16">
        <v>9</v>
      </c>
      <c r="I16" s="1"/>
    </row>
    <row r="17" spans="1:9" ht="15.6" customHeight="1" x14ac:dyDescent="0.25">
      <c r="A17" s="13" t="s">
        <v>92</v>
      </c>
      <c r="B17" s="13" t="s">
        <v>143</v>
      </c>
      <c r="C17" s="13" t="s">
        <v>273</v>
      </c>
      <c r="D17" s="16">
        <v>80</v>
      </c>
      <c r="E17" s="16">
        <v>70</v>
      </c>
      <c r="F17" s="16">
        <v>68</v>
      </c>
      <c r="G17" s="16">
        <v>218</v>
      </c>
      <c r="H17" s="16">
        <v>10</v>
      </c>
      <c r="I17" s="1"/>
    </row>
    <row r="18" spans="1:9" ht="15.6" customHeight="1" x14ac:dyDescent="0.25">
      <c r="A18" s="13" t="s">
        <v>16</v>
      </c>
      <c r="B18" s="13" t="s">
        <v>29</v>
      </c>
      <c r="C18" s="13" t="s">
        <v>93</v>
      </c>
      <c r="D18" s="16">
        <v>63</v>
      </c>
      <c r="E18" s="16">
        <v>69</v>
      </c>
      <c r="F18" s="16">
        <v>78</v>
      </c>
      <c r="G18" s="16">
        <v>210</v>
      </c>
      <c r="H18" s="16">
        <v>11</v>
      </c>
      <c r="I18" s="1"/>
    </row>
    <row r="19" spans="1:9" ht="15.6" customHeight="1" x14ac:dyDescent="0.25">
      <c r="A19" s="13" t="s">
        <v>16</v>
      </c>
      <c r="B19" s="13" t="s">
        <v>42</v>
      </c>
      <c r="C19" s="13" t="s">
        <v>46</v>
      </c>
      <c r="D19" s="16">
        <v>68</v>
      </c>
      <c r="E19" s="16">
        <v>73</v>
      </c>
      <c r="F19" s="16">
        <v>69</v>
      </c>
      <c r="G19" s="16">
        <v>210</v>
      </c>
      <c r="H19" s="16">
        <v>12</v>
      </c>
      <c r="I19" s="1"/>
    </row>
    <row r="20" spans="1:9" ht="15.6" customHeight="1" x14ac:dyDescent="0.25">
      <c r="A20" s="13" t="s">
        <v>278</v>
      </c>
      <c r="B20" s="13" t="s">
        <v>279</v>
      </c>
      <c r="C20" s="13" t="s">
        <v>280</v>
      </c>
      <c r="D20" s="16">
        <v>69</v>
      </c>
      <c r="E20" s="16">
        <v>63</v>
      </c>
      <c r="F20" s="16">
        <v>75</v>
      </c>
      <c r="G20" s="16">
        <v>207</v>
      </c>
      <c r="H20" s="16">
        <v>13</v>
      </c>
      <c r="I20" s="1"/>
    </row>
    <row r="21" spans="1:9" ht="15.6" customHeight="1" x14ac:dyDescent="0.25">
      <c r="A21" s="13" t="s">
        <v>32</v>
      </c>
      <c r="B21" s="13" t="s">
        <v>281</v>
      </c>
      <c r="C21" s="13" t="s">
        <v>282</v>
      </c>
      <c r="D21" s="16">
        <v>63</v>
      </c>
      <c r="E21" s="16">
        <v>70</v>
      </c>
      <c r="F21" s="16">
        <v>74</v>
      </c>
      <c r="G21" s="16">
        <v>207</v>
      </c>
      <c r="H21" s="16">
        <v>14</v>
      </c>
      <c r="I21" s="1"/>
    </row>
    <row r="22" spans="1:9" ht="15.6" customHeight="1" x14ac:dyDescent="0.25">
      <c r="A22" s="13" t="s">
        <v>13</v>
      </c>
      <c r="B22" s="13" t="s">
        <v>143</v>
      </c>
      <c r="C22" s="13" t="s">
        <v>283</v>
      </c>
      <c r="D22" s="16">
        <v>63</v>
      </c>
      <c r="E22" s="16">
        <v>70</v>
      </c>
      <c r="F22" s="16">
        <v>72</v>
      </c>
      <c r="G22" s="16">
        <v>205</v>
      </c>
      <c r="H22" s="16">
        <v>15</v>
      </c>
      <c r="I22" s="1"/>
    </row>
    <row r="23" spans="1:9" ht="15.6" customHeight="1" x14ac:dyDescent="0.25">
      <c r="A23" s="67" t="s">
        <v>309</v>
      </c>
      <c r="B23" s="13" t="s">
        <v>168</v>
      </c>
      <c r="C23" s="13" t="s">
        <v>169</v>
      </c>
      <c r="D23" s="16">
        <v>59</v>
      </c>
      <c r="E23" s="16">
        <v>63</v>
      </c>
      <c r="F23" s="16">
        <v>77</v>
      </c>
      <c r="G23" s="16">
        <v>199</v>
      </c>
      <c r="H23" s="16">
        <v>16</v>
      </c>
      <c r="I23" s="35"/>
    </row>
    <row r="24" spans="1:9" ht="15.6" customHeight="1" x14ac:dyDescent="0.25">
      <c r="A24" s="13" t="s">
        <v>134</v>
      </c>
      <c r="B24" s="13" t="s">
        <v>228</v>
      </c>
      <c r="C24" s="13" t="s">
        <v>285</v>
      </c>
      <c r="D24" s="16">
        <v>63</v>
      </c>
      <c r="E24" s="16">
        <v>66</v>
      </c>
      <c r="F24" s="16">
        <v>65</v>
      </c>
      <c r="G24" s="16">
        <v>194</v>
      </c>
      <c r="H24" s="16">
        <v>17</v>
      </c>
      <c r="I24" s="35"/>
    </row>
    <row r="25" spans="1:9" ht="15.6" customHeight="1" x14ac:dyDescent="0.25">
      <c r="A25" s="13" t="s">
        <v>37</v>
      </c>
      <c r="B25" s="13" t="s">
        <v>68</v>
      </c>
      <c r="C25" s="13" t="s">
        <v>69</v>
      </c>
      <c r="D25" s="16">
        <v>61</v>
      </c>
      <c r="E25" s="16">
        <v>60</v>
      </c>
      <c r="F25" s="16">
        <v>72</v>
      </c>
      <c r="G25" s="16">
        <v>193</v>
      </c>
      <c r="H25" s="16">
        <v>18</v>
      </c>
      <c r="I25" s="35"/>
    </row>
    <row r="26" spans="1:9" ht="15.6" customHeight="1" x14ac:dyDescent="0.25">
      <c r="A26" s="13" t="s">
        <v>16</v>
      </c>
      <c r="B26" s="13" t="s">
        <v>75</v>
      </c>
      <c r="C26" s="13" t="s">
        <v>46</v>
      </c>
      <c r="D26" s="16">
        <v>69</v>
      </c>
      <c r="E26" s="16">
        <v>51</v>
      </c>
      <c r="F26" s="16">
        <v>72</v>
      </c>
      <c r="G26" s="16">
        <v>192</v>
      </c>
      <c r="H26" s="16">
        <v>19</v>
      </c>
      <c r="I26" s="35"/>
    </row>
    <row r="27" spans="1:9" ht="15.6" customHeight="1" x14ac:dyDescent="0.25">
      <c r="A27" s="13" t="s">
        <v>125</v>
      </c>
      <c r="B27" s="13" t="s">
        <v>286</v>
      </c>
      <c r="C27" s="13" t="s">
        <v>287</v>
      </c>
      <c r="D27" s="16">
        <v>53</v>
      </c>
      <c r="E27" s="16">
        <v>64</v>
      </c>
      <c r="F27" s="16">
        <v>74</v>
      </c>
      <c r="G27" s="16">
        <v>191</v>
      </c>
      <c r="H27" s="16">
        <v>20</v>
      </c>
      <c r="I27" s="35"/>
    </row>
    <row r="28" spans="1:9" ht="15.6" customHeight="1" x14ac:dyDescent="0.25">
      <c r="A28" s="13" t="s">
        <v>56</v>
      </c>
      <c r="B28" s="13" t="s">
        <v>88</v>
      </c>
      <c r="C28" s="13" t="s">
        <v>89</v>
      </c>
      <c r="D28" s="16">
        <v>59</v>
      </c>
      <c r="E28" s="16">
        <v>59</v>
      </c>
      <c r="F28" s="16">
        <v>64</v>
      </c>
      <c r="G28" s="16">
        <v>182</v>
      </c>
      <c r="H28" s="16">
        <v>21</v>
      </c>
    </row>
    <row r="29" spans="1:9" ht="15.6" customHeight="1" x14ac:dyDescent="0.25">
      <c r="A29" s="67" t="s">
        <v>311</v>
      </c>
      <c r="B29" s="13" t="s">
        <v>288</v>
      </c>
      <c r="C29" s="13" t="s">
        <v>289</v>
      </c>
      <c r="D29" s="16">
        <v>57</v>
      </c>
      <c r="E29" s="16">
        <v>59</v>
      </c>
      <c r="F29" s="16">
        <v>62</v>
      </c>
      <c r="G29" s="16">
        <v>178</v>
      </c>
      <c r="H29" s="16">
        <v>22</v>
      </c>
      <c r="I29" s="35"/>
    </row>
    <row r="30" spans="1:9" ht="15.6" customHeight="1" x14ac:dyDescent="0.25">
      <c r="A30" s="13" t="s">
        <v>78</v>
      </c>
      <c r="B30" s="13" t="s">
        <v>292</v>
      </c>
      <c r="C30" s="13" t="s">
        <v>293</v>
      </c>
      <c r="D30" s="16">
        <v>55</v>
      </c>
      <c r="E30" s="16">
        <v>44</v>
      </c>
      <c r="F30" s="16">
        <v>63</v>
      </c>
      <c r="G30" s="16">
        <v>162</v>
      </c>
      <c r="H30" s="16">
        <v>23</v>
      </c>
      <c r="I30" s="35"/>
    </row>
    <row r="31" spans="1:9" ht="15.6" customHeight="1" x14ac:dyDescent="0.25">
      <c r="A31" s="13" t="s">
        <v>16</v>
      </c>
      <c r="B31" s="13" t="s">
        <v>47</v>
      </c>
      <c r="C31" s="13" t="s">
        <v>48</v>
      </c>
      <c r="D31" s="16">
        <v>42</v>
      </c>
      <c r="E31" s="16">
        <v>57</v>
      </c>
      <c r="F31" s="16">
        <v>63</v>
      </c>
      <c r="G31" s="16">
        <v>162</v>
      </c>
      <c r="H31" s="16">
        <v>24</v>
      </c>
    </row>
    <row r="32" spans="1:9" ht="15.6" customHeight="1" x14ac:dyDescent="0.25">
      <c r="A32" s="13" t="s">
        <v>72</v>
      </c>
      <c r="B32" s="13" t="s">
        <v>300</v>
      </c>
      <c r="C32" s="13" t="s">
        <v>301</v>
      </c>
      <c r="D32" s="16">
        <v>59</v>
      </c>
      <c r="E32" s="16">
        <v>52</v>
      </c>
      <c r="F32" s="16">
        <v>38</v>
      </c>
      <c r="G32" s="16">
        <v>149</v>
      </c>
      <c r="H32" s="16">
        <v>25</v>
      </c>
      <c r="I32" s="35"/>
    </row>
    <row r="33" spans="1:9" ht="15.6" customHeight="1" x14ac:dyDescent="0.25">
      <c r="A33" s="13" t="s">
        <v>16</v>
      </c>
      <c r="B33" s="13" t="s">
        <v>38</v>
      </c>
      <c r="C33" s="13" t="s">
        <v>39</v>
      </c>
      <c r="D33" s="20">
        <v>44</v>
      </c>
      <c r="E33" s="20">
        <v>48</v>
      </c>
      <c r="F33" s="20">
        <v>43</v>
      </c>
      <c r="G33" s="20">
        <v>135</v>
      </c>
      <c r="H33" s="16">
        <v>26</v>
      </c>
      <c r="I33" s="35"/>
    </row>
    <row r="34" spans="1:9" ht="13.5" x14ac:dyDescent="0.25">
      <c r="A34" s="19"/>
      <c r="B34" s="19"/>
      <c r="C34" s="19"/>
      <c r="D34" s="20"/>
      <c r="E34" s="20"/>
      <c r="F34" s="20"/>
      <c r="G34" s="20"/>
      <c r="H34" s="16"/>
    </row>
    <row r="35" spans="1:9" ht="16.5" x14ac:dyDescent="0.3">
      <c r="A35" s="38" t="s">
        <v>269</v>
      </c>
      <c r="B35" s="36"/>
      <c r="C35" s="36"/>
      <c r="D35" s="36"/>
      <c r="E35" s="36"/>
      <c r="F35" s="36"/>
      <c r="G35" s="36"/>
      <c r="H35" s="68" t="s">
        <v>216</v>
      </c>
      <c r="I35" s="1"/>
    </row>
    <row r="36" spans="1:9" x14ac:dyDescent="0.2">
      <c r="A36" s="41" t="s">
        <v>4</v>
      </c>
      <c r="B36" s="41" t="s">
        <v>5</v>
      </c>
      <c r="C36" s="41" t="s">
        <v>6</v>
      </c>
      <c r="D36" s="44" t="s">
        <v>7</v>
      </c>
      <c r="E36" s="45"/>
      <c r="F36" s="46"/>
      <c r="G36" s="41" t="s">
        <v>8</v>
      </c>
      <c r="H36" s="41" t="s">
        <v>9</v>
      </c>
      <c r="I36" s="51"/>
    </row>
    <row r="37" spans="1:9" ht="15" x14ac:dyDescent="0.2">
      <c r="A37" s="42"/>
      <c r="B37" s="42"/>
      <c r="C37" s="42"/>
      <c r="D37" s="12" t="s">
        <v>138</v>
      </c>
      <c r="E37" s="12" t="s">
        <v>139</v>
      </c>
      <c r="F37" s="12" t="s">
        <v>140</v>
      </c>
      <c r="G37" s="42"/>
      <c r="H37" s="42"/>
      <c r="I37" s="48"/>
    </row>
    <row r="38" spans="1:9" ht="15" x14ac:dyDescent="0.3">
      <c r="A38" s="64" t="s">
        <v>309</v>
      </c>
      <c r="B38" s="64" t="s">
        <v>19</v>
      </c>
      <c r="C38" s="64" t="s">
        <v>20</v>
      </c>
      <c r="D38" s="16">
        <v>77</v>
      </c>
      <c r="E38" s="16">
        <v>91</v>
      </c>
      <c r="F38" s="16">
        <v>87</v>
      </c>
      <c r="G38" s="16">
        <v>255</v>
      </c>
      <c r="H38" s="39" t="s">
        <v>138</v>
      </c>
    </row>
    <row r="39" spans="1:9" ht="15" x14ac:dyDescent="0.3">
      <c r="A39" s="64" t="s">
        <v>27</v>
      </c>
      <c r="B39" s="64" t="s">
        <v>40</v>
      </c>
      <c r="C39" s="64" t="s">
        <v>41</v>
      </c>
      <c r="D39" s="16">
        <v>70</v>
      </c>
      <c r="E39" s="16">
        <v>83</v>
      </c>
      <c r="F39" s="16">
        <v>81</v>
      </c>
      <c r="G39" s="16">
        <v>234</v>
      </c>
      <c r="H39" s="39" t="s">
        <v>139</v>
      </c>
    </row>
    <row r="40" spans="1:9" ht="15" x14ac:dyDescent="0.3">
      <c r="A40" s="64" t="s">
        <v>37</v>
      </c>
      <c r="B40" s="64" t="s">
        <v>70</v>
      </c>
      <c r="C40" s="64" t="s">
        <v>71</v>
      </c>
      <c r="D40" s="16">
        <v>70</v>
      </c>
      <c r="E40" s="16">
        <v>82</v>
      </c>
      <c r="F40" s="16">
        <v>76</v>
      </c>
      <c r="G40" s="16">
        <v>228</v>
      </c>
      <c r="H40" s="39" t="s">
        <v>140</v>
      </c>
    </row>
    <row r="41" spans="1:9" ht="13.5" x14ac:dyDescent="0.25">
      <c r="A41" s="37" t="s">
        <v>56</v>
      </c>
      <c r="B41" s="37" t="s">
        <v>84</v>
      </c>
      <c r="C41" s="37" t="s">
        <v>85</v>
      </c>
      <c r="D41" s="16">
        <v>71</v>
      </c>
      <c r="E41" s="16">
        <v>62</v>
      </c>
      <c r="F41" s="16">
        <v>93</v>
      </c>
      <c r="G41" s="16">
        <v>226</v>
      </c>
      <c r="H41" s="23">
        <v>4</v>
      </c>
    </row>
    <row r="42" spans="1:9" ht="13.5" x14ac:dyDescent="0.25">
      <c r="A42" s="37" t="s">
        <v>16</v>
      </c>
      <c r="B42" s="37" t="s">
        <v>49</v>
      </c>
      <c r="C42" s="37" t="s">
        <v>50</v>
      </c>
      <c r="D42" s="16">
        <v>74</v>
      </c>
      <c r="E42" s="16">
        <v>66</v>
      </c>
      <c r="F42" s="16">
        <v>84</v>
      </c>
      <c r="G42" s="16">
        <v>224</v>
      </c>
      <c r="H42" s="23">
        <v>5</v>
      </c>
    </row>
    <row r="43" spans="1:9" ht="13.5" x14ac:dyDescent="0.25">
      <c r="A43" s="37" t="s">
        <v>24</v>
      </c>
      <c r="B43" s="67" t="s">
        <v>307</v>
      </c>
      <c r="C43" s="37" t="s">
        <v>272</v>
      </c>
      <c r="D43" s="16">
        <v>63</v>
      </c>
      <c r="E43" s="16">
        <v>75</v>
      </c>
      <c r="F43" s="16">
        <v>80</v>
      </c>
      <c r="G43" s="16">
        <v>218</v>
      </c>
      <c r="H43" s="23">
        <v>6</v>
      </c>
    </row>
    <row r="44" spans="1:9" ht="13.5" x14ac:dyDescent="0.25">
      <c r="A44" s="37" t="s">
        <v>21</v>
      </c>
      <c r="B44" s="37" t="s">
        <v>274</v>
      </c>
      <c r="C44" s="37" t="s">
        <v>275</v>
      </c>
      <c r="D44" s="16">
        <v>78</v>
      </c>
      <c r="E44" s="16">
        <v>73</v>
      </c>
      <c r="F44" s="16">
        <v>67</v>
      </c>
      <c r="G44" s="16">
        <v>218</v>
      </c>
      <c r="H44" s="23">
        <v>7</v>
      </c>
    </row>
    <row r="45" spans="1:9" ht="13.5" x14ac:dyDescent="0.25">
      <c r="A45" s="37" t="s">
        <v>92</v>
      </c>
      <c r="B45" s="37" t="s">
        <v>276</v>
      </c>
      <c r="C45" s="37" t="s">
        <v>277</v>
      </c>
      <c r="D45" s="16">
        <v>66</v>
      </c>
      <c r="E45" s="16">
        <v>73</v>
      </c>
      <c r="F45" s="16">
        <v>77</v>
      </c>
      <c r="G45" s="16">
        <v>216</v>
      </c>
      <c r="H45" s="23">
        <v>8</v>
      </c>
    </row>
    <row r="46" spans="1:9" ht="13.5" x14ac:dyDescent="0.25">
      <c r="A46" s="37" t="s">
        <v>16</v>
      </c>
      <c r="B46" s="37" t="s">
        <v>162</v>
      </c>
      <c r="C46" s="37" t="s">
        <v>163</v>
      </c>
      <c r="D46" s="16">
        <v>73</v>
      </c>
      <c r="E46" s="16">
        <v>68</v>
      </c>
      <c r="F46" s="16">
        <v>72</v>
      </c>
      <c r="G46" s="16">
        <v>213</v>
      </c>
      <c r="H46" s="23">
        <v>9</v>
      </c>
    </row>
    <row r="47" spans="1:9" ht="15.75" customHeight="1" x14ac:dyDescent="0.25">
      <c r="A47" s="37" t="s">
        <v>16</v>
      </c>
      <c r="B47" s="37" t="s">
        <v>117</v>
      </c>
      <c r="C47" s="37" t="s">
        <v>284</v>
      </c>
      <c r="D47" s="16">
        <v>61</v>
      </c>
      <c r="E47" s="16">
        <v>72</v>
      </c>
      <c r="F47" s="16">
        <v>66</v>
      </c>
      <c r="G47" s="16">
        <v>199</v>
      </c>
      <c r="H47" s="63">
        <v>10</v>
      </c>
    </row>
    <row r="48" spans="1:9" ht="15.75" customHeight="1" x14ac:dyDescent="0.25">
      <c r="A48" s="37" t="s">
        <v>16</v>
      </c>
      <c r="B48" s="37" t="s">
        <v>81</v>
      </c>
      <c r="C48" s="37" t="s">
        <v>82</v>
      </c>
      <c r="D48" s="16">
        <v>64</v>
      </c>
      <c r="E48" s="16">
        <v>53</v>
      </c>
      <c r="F48" s="16">
        <v>79</v>
      </c>
      <c r="G48" s="16">
        <v>196</v>
      </c>
      <c r="H48" s="63">
        <v>11</v>
      </c>
    </row>
    <row r="49" spans="1:8" ht="15.75" customHeight="1" x14ac:dyDescent="0.25">
      <c r="A49" s="37" t="s">
        <v>16</v>
      </c>
      <c r="B49" s="37" t="s">
        <v>175</v>
      </c>
      <c r="C49" s="37" t="s">
        <v>176</v>
      </c>
      <c r="D49" s="16">
        <v>59</v>
      </c>
      <c r="E49" s="16">
        <v>66</v>
      </c>
      <c r="F49" s="16">
        <v>59</v>
      </c>
      <c r="G49" s="16">
        <v>184</v>
      </c>
      <c r="H49" s="63">
        <v>12</v>
      </c>
    </row>
    <row r="50" spans="1:8" ht="15.75" customHeight="1" x14ac:dyDescent="0.25">
      <c r="A50" s="37" t="s">
        <v>32</v>
      </c>
      <c r="B50" s="37" t="s">
        <v>290</v>
      </c>
      <c r="C50" s="37" t="s">
        <v>291</v>
      </c>
      <c r="D50" s="16">
        <v>54</v>
      </c>
      <c r="E50" s="16">
        <v>48</v>
      </c>
      <c r="F50" s="16">
        <v>63</v>
      </c>
      <c r="G50" s="16">
        <v>165</v>
      </c>
      <c r="H50" s="63">
        <v>13</v>
      </c>
    </row>
    <row r="51" spans="1:8" ht="15.75" customHeight="1" x14ac:dyDescent="0.25">
      <c r="A51" s="37" t="s">
        <v>98</v>
      </c>
      <c r="B51" s="37" t="s">
        <v>294</v>
      </c>
      <c r="C51" s="37" t="s">
        <v>272</v>
      </c>
      <c r="D51" s="16">
        <v>46</v>
      </c>
      <c r="E51" s="16">
        <v>62</v>
      </c>
      <c r="F51" s="16">
        <v>52</v>
      </c>
      <c r="G51" s="16">
        <v>160</v>
      </c>
      <c r="H51" s="63">
        <v>14</v>
      </c>
    </row>
    <row r="52" spans="1:8" ht="15.75" customHeight="1" x14ac:dyDescent="0.25">
      <c r="A52" s="37" t="s">
        <v>16</v>
      </c>
      <c r="B52" s="37" t="s">
        <v>183</v>
      </c>
      <c r="C52" s="37" t="s">
        <v>184</v>
      </c>
      <c r="D52" s="16">
        <v>60</v>
      </c>
      <c r="E52" s="16">
        <v>49</v>
      </c>
      <c r="F52" s="16">
        <v>49</v>
      </c>
      <c r="G52" s="16">
        <v>158</v>
      </c>
      <c r="H52" s="63">
        <v>15</v>
      </c>
    </row>
    <row r="53" spans="1:8" ht="15.75" customHeight="1" x14ac:dyDescent="0.25">
      <c r="A53" s="37" t="s">
        <v>78</v>
      </c>
      <c r="B53" s="37" t="s">
        <v>295</v>
      </c>
      <c r="C53" s="37" t="s">
        <v>296</v>
      </c>
      <c r="D53" s="16">
        <v>47</v>
      </c>
      <c r="E53" s="16">
        <v>58</v>
      </c>
      <c r="F53" s="16">
        <v>47</v>
      </c>
      <c r="G53" s="16">
        <v>152</v>
      </c>
      <c r="H53" s="63">
        <v>16</v>
      </c>
    </row>
    <row r="54" spans="1:8" ht="15.75" customHeight="1" x14ac:dyDescent="0.25">
      <c r="A54" s="37" t="s">
        <v>125</v>
      </c>
      <c r="B54" s="37" t="s">
        <v>297</v>
      </c>
      <c r="C54" s="37" t="s">
        <v>298</v>
      </c>
      <c r="D54" s="16">
        <v>40</v>
      </c>
      <c r="E54" s="16">
        <v>57</v>
      </c>
      <c r="F54" s="16">
        <v>54</v>
      </c>
      <c r="G54" s="16">
        <v>151</v>
      </c>
      <c r="H54" s="63">
        <v>17</v>
      </c>
    </row>
    <row r="55" spans="1:8" ht="15.75" customHeight="1" x14ac:dyDescent="0.25">
      <c r="A55" s="37" t="s">
        <v>134</v>
      </c>
      <c r="B55" s="37" t="s">
        <v>226</v>
      </c>
      <c r="C55" s="37" t="s">
        <v>299</v>
      </c>
      <c r="D55" s="16">
        <v>39</v>
      </c>
      <c r="E55" s="16">
        <v>53</v>
      </c>
      <c r="F55" s="16">
        <v>58</v>
      </c>
      <c r="G55" s="16">
        <v>150</v>
      </c>
      <c r="H55" s="63">
        <v>18</v>
      </c>
    </row>
    <row r="56" spans="1:8" ht="15.75" customHeight="1" x14ac:dyDescent="0.25">
      <c r="A56" s="37" t="s">
        <v>72</v>
      </c>
      <c r="B56" s="37" t="s">
        <v>302</v>
      </c>
      <c r="C56" s="37" t="s">
        <v>303</v>
      </c>
      <c r="D56" s="16">
        <v>59</v>
      </c>
      <c r="E56" s="16">
        <v>44</v>
      </c>
      <c r="F56" s="16">
        <v>44</v>
      </c>
      <c r="G56" s="16">
        <v>147</v>
      </c>
      <c r="H56" s="63">
        <v>19</v>
      </c>
    </row>
    <row r="57" spans="1:8" ht="15.75" customHeight="1" x14ac:dyDescent="0.25">
      <c r="A57" s="37" t="s">
        <v>304</v>
      </c>
      <c r="B57" s="37" t="s">
        <v>156</v>
      </c>
      <c r="C57" s="37" t="s">
        <v>305</v>
      </c>
      <c r="D57" s="16">
        <v>52</v>
      </c>
      <c r="E57" s="16">
        <v>45</v>
      </c>
      <c r="F57" s="16">
        <v>40</v>
      </c>
      <c r="G57" s="16">
        <v>137</v>
      </c>
      <c r="H57" s="63">
        <v>20</v>
      </c>
    </row>
    <row r="58" spans="1:8" ht="15.75" customHeight="1" x14ac:dyDescent="0.25">
      <c r="A58" s="67" t="s">
        <v>310</v>
      </c>
      <c r="B58" s="37" t="s">
        <v>128</v>
      </c>
      <c r="C58" s="37" t="s">
        <v>129</v>
      </c>
      <c r="D58" s="21">
        <v>50</v>
      </c>
      <c r="E58" s="21">
        <v>55</v>
      </c>
      <c r="F58" s="21">
        <v>24</v>
      </c>
      <c r="G58" s="21">
        <v>129</v>
      </c>
      <c r="H58" s="63">
        <v>21</v>
      </c>
    </row>
    <row r="59" spans="1:8" ht="15.75" customHeight="1" x14ac:dyDescent="0.25">
      <c r="A59" s="37" t="s">
        <v>16</v>
      </c>
      <c r="B59" s="37" t="s">
        <v>94</v>
      </c>
      <c r="C59" s="37" t="s">
        <v>95</v>
      </c>
      <c r="D59" s="21">
        <v>33</v>
      </c>
      <c r="E59" s="21">
        <v>29</v>
      </c>
      <c r="F59" s="21">
        <v>18</v>
      </c>
      <c r="G59" s="21">
        <v>80</v>
      </c>
      <c r="H59" s="63">
        <v>22</v>
      </c>
    </row>
  </sheetData>
  <sortState ref="A8:I55">
    <sortCondition ref="I8:I55"/>
  </sortState>
  <mergeCells count="17">
    <mergeCell ref="H36:H37"/>
    <mergeCell ref="I36:I37"/>
    <mergeCell ref="A36:A37"/>
    <mergeCell ref="B36:B37"/>
    <mergeCell ref="C36:C37"/>
    <mergeCell ref="D36:F36"/>
    <mergeCell ref="G36:G37"/>
    <mergeCell ref="I6:I7"/>
    <mergeCell ref="A1:H1"/>
    <mergeCell ref="F3:H3"/>
    <mergeCell ref="A4:B4"/>
    <mergeCell ref="A6:A7"/>
    <mergeCell ref="D6:F6"/>
    <mergeCell ref="B6:B7"/>
    <mergeCell ref="C6:C7"/>
    <mergeCell ref="G6:G7"/>
    <mergeCell ref="H6:H7"/>
  </mergeCells>
  <printOptions horizontalCentered="1" gridLines="1"/>
  <pageMargins left="0.7" right="0.7" top="0.75" bottom="0.75" header="0" footer="0"/>
  <pageSetup paperSize="9" scale="92" fitToHeight="0" pageOrder="overThenDown" orientation="portrait" cellComments="atEnd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N1000"/>
  <sheetViews>
    <sheetView topLeftCell="A25" workbookViewId="0">
      <selection activeCell="I51" sqref="I51"/>
    </sheetView>
  </sheetViews>
  <sheetFormatPr defaultColWidth="14.42578125" defaultRowHeight="15.75" customHeight="1" x14ac:dyDescent="0.2"/>
  <cols>
    <col min="1" max="1" width="16.28515625" customWidth="1"/>
    <col min="2" max="2" width="11.85546875" customWidth="1"/>
    <col min="3" max="3" width="10.85546875" customWidth="1"/>
    <col min="4" max="4" width="11.140625" customWidth="1"/>
    <col min="5" max="5" width="12.140625" customWidth="1"/>
    <col min="6" max="6" width="12" customWidth="1"/>
    <col min="7" max="7" width="5" customWidth="1"/>
    <col min="8" max="8" width="12.85546875" customWidth="1"/>
  </cols>
  <sheetData>
    <row r="1" spans="1:14" ht="15.75" customHeight="1" x14ac:dyDescent="0.3">
      <c r="A1" s="47" t="str">
        <f ca="1">IFERROR(__xludf.DUMMYFUNCTION("IMPORTRANGE(""https://docs.google.com/spreadsheets/d/1H5V0JUx-vGxzIp-oQSWH1lg8LilNb7Tovj1Mjtsqa5I/edit"",""võist_raw!A1:N95"")"),"Kaitseliidu 2020. aasta meistrivõistlused laskmises")</f>
        <v>Kaitseliidu 2020. aasta meistrivõistlused laskmises</v>
      </c>
      <c r="B1" s="48"/>
      <c r="C1" s="48"/>
      <c r="D1" s="48"/>
      <c r="E1" s="48"/>
      <c r="F1" s="48"/>
      <c r="G1" s="48"/>
      <c r="H1" s="48"/>
      <c r="I1" s="1" t="str">
        <f ca="1">IFERROR(__xludf.DUMMYFUNCTION("""COMPUTED_VALUE"""),"")</f>
        <v/>
      </c>
      <c r="J1" s="4" t="str">
        <f ca="1">IFERROR(__xludf.DUMMYFUNCTION("""COMPUTED_VALUE"""),"")</f>
        <v/>
      </c>
      <c r="K1" s="4" t="str">
        <f ca="1">IFERROR(__xludf.DUMMYFUNCTION("""COMPUTED_VALUE"""),"")</f>
        <v/>
      </c>
      <c r="L1" s="4" t="str">
        <f ca="1">IFERROR(__xludf.DUMMYFUNCTION("""COMPUTED_VALUE"""),"")</f>
        <v/>
      </c>
      <c r="M1" s="4" t="str">
        <f ca="1">IFERROR(__xludf.DUMMYFUNCTION("""COMPUTED_VALUE"""),"")</f>
        <v/>
      </c>
      <c r="N1" s="4" t="str">
        <f ca="1">IFERROR(__xludf.DUMMYFUNCTION("""COMPUTED_VALUE"""),"")</f>
        <v/>
      </c>
    </row>
    <row r="2" spans="1:14" ht="15.75" customHeight="1" x14ac:dyDescent="0.25">
      <c r="A2" s="14" t="str">
        <f ca="1">IFERROR(__xludf.DUMMYFUNCTION("""COMPUTED_VALUE"""),"")</f>
        <v/>
      </c>
      <c r="B2" s="1" t="str">
        <f ca="1">IFERROR(__xludf.DUMMYFUNCTION("""COMPUTED_VALUE"""),"")</f>
        <v/>
      </c>
      <c r="C2" s="1" t="str">
        <f ca="1">IFERROR(__xludf.DUMMYFUNCTION("""COMPUTED_VALUE"""),"")</f>
        <v/>
      </c>
      <c r="D2" s="1" t="str">
        <f ca="1">IFERROR(__xludf.DUMMYFUNCTION("""COMPUTED_VALUE"""),"")</f>
        <v/>
      </c>
      <c r="E2" s="1" t="str">
        <f ca="1">IFERROR(__xludf.DUMMYFUNCTION("""COMPUTED_VALUE"""),"")</f>
        <v/>
      </c>
      <c r="F2" s="1" t="str">
        <f ca="1">IFERROR(__xludf.DUMMYFUNCTION("""COMPUTED_VALUE"""),"")</f>
        <v/>
      </c>
      <c r="G2" s="1" t="str">
        <f ca="1">IFERROR(__xludf.DUMMYFUNCTION("""COMPUTED_VALUE"""),"")</f>
        <v/>
      </c>
      <c r="H2" s="6" t="str">
        <f ca="1">IFERROR(__xludf.DUMMYFUNCTION("""COMPUTED_VALUE"""),"Männiku lasketiir")</f>
        <v>Männiku lasketiir</v>
      </c>
      <c r="I2" s="1" t="str">
        <f ca="1">IFERROR(__xludf.DUMMYFUNCTION("""COMPUTED_VALUE"""),"")</f>
        <v/>
      </c>
      <c r="J2" s="4" t="str">
        <f ca="1">IFERROR(__xludf.DUMMYFUNCTION("""COMPUTED_VALUE"""),"")</f>
        <v/>
      </c>
      <c r="K2" s="4" t="str">
        <f ca="1">IFERROR(__xludf.DUMMYFUNCTION("""COMPUTED_VALUE"""),"")</f>
        <v/>
      </c>
      <c r="L2" s="4" t="str">
        <f ca="1">IFERROR(__xludf.DUMMYFUNCTION("""COMPUTED_VALUE"""),"")</f>
        <v/>
      </c>
      <c r="M2" s="4" t="str">
        <f ca="1">IFERROR(__xludf.DUMMYFUNCTION("""COMPUTED_VALUE"""),"")</f>
        <v/>
      </c>
      <c r="N2" s="4" t="str">
        <f ca="1">IFERROR(__xludf.DUMMYFUNCTION("""COMPUTED_VALUE"""),"")</f>
        <v/>
      </c>
    </row>
    <row r="3" spans="1:14" ht="15.75" customHeight="1" x14ac:dyDescent="0.25">
      <c r="A3" s="14" t="str">
        <f ca="1">IFERROR(__xludf.DUMMYFUNCTION("""COMPUTED_VALUE"""),"")</f>
        <v/>
      </c>
      <c r="B3" s="1" t="str">
        <f ca="1">IFERROR(__xludf.DUMMYFUNCTION("""COMPUTED_VALUE"""),"")</f>
        <v/>
      </c>
      <c r="C3" s="1" t="str">
        <f ca="1">IFERROR(__xludf.DUMMYFUNCTION("""COMPUTED_VALUE"""),"")</f>
        <v/>
      </c>
      <c r="D3" s="1" t="str">
        <f ca="1">IFERROR(__xludf.DUMMYFUNCTION("""COMPUTED_VALUE"""),"")</f>
        <v/>
      </c>
      <c r="E3" s="1" t="str">
        <f ca="1">IFERROR(__xludf.DUMMYFUNCTION("""COMPUTED_VALUE"""),"")</f>
        <v/>
      </c>
      <c r="F3" s="49" t="str">
        <f ca="1">IFERROR(__xludf.DUMMYFUNCTION("""COMPUTED_VALUE"""),"13. juuni 2020. a.")</f>
        <v>13. juuni 2020. a.</v>
      </c>
      <c r="G3" s="48"/>
      <c r="H3" s="48"/>
      <c r="I3" s="1" t="str">
        <f ca="1">IFERROR(__xludf.DUMMYFUNCTION("""COMPUTED_VALUE"""),"")</f>
        <v/>
      </c>
      <c r="J3" s="4" t="str">
        <f ca="1">IFERROR(__xludf.DUMMYFUNCTION("""COMPUTED_VALUE"""),"")</f>
        <v/>
      </c>
      <c r="K3" s="4" t="str">
        <f ca="1">IFERROR(__xludf.DUMMYFUNCTION("""COMPUTED_VALUE"""),"")</f>
        <v/>
      </c>
      <c r="L3" s="4" t="str">
        <f ca="1">IFERROR(__xludf.DUMMYFUNCTION("""COMPUTED_VALUE"""),"")</f>
        <v/>
      </c>
      <c r="M3" s="4" t="str">
        <f ca="1">IFERROR(__xludf.DUMMYFUNCTION("""COMPUTED_VALUE"""),"")</f>
        <v/>
      </c>
      <c r="N3" s="4" t="str">
        <f ca="1">IFERROR(__xludf.DUMMYFUNCTION("""COMPUTED_VALUE"""),"")</f>
        <v/>
      </c>
    </row>
    <row r="4" spans="1:14" ht="15.75" customHeight="1" x14ac:dyDescent="0.25">
      <c r="A4" s="55" t="str">
        <f ca="1">IFERROR(__xludf.DUMMYFUNCTION("""COMPUTED_VALUE"""),"")</f>
        <v/>
      </c>
      <c r="B4" s="48"/>
      <c r="C4" s="1" t="str">
        <f ca="1">IFERROR(__xludf.DUMMYFUNCTION("""COMPUTED_VALUE"""),"")</f>
        <v/>
      </c>
      <c r="D4" s="1" t="str">
        <f ca="1">IFERROR(__xludf.DUMMYFUNCTION("""COMPUTED_VALUE"""),"")</f>
        <v/>
      </c>
      <c r="E4" s="1" t="str">
        <f ca="1">IFERROR(__xludf.DUMMYFUNCTION("""COMPUTED_VALUE"""),"")</f>
        <v/>
      </c>
      <c r="F4" s="1" t="str">
        <f ca="1">IFERROR(__xludf.DUMMYFUNCTION("""COMPUTED_VALUE"""),"")</f>
        <v/>
      </c>
      <c r="G4" s="1" t="str">
        <f ca="1">IFERROR(__xludf.DUMMYFUNCTION("""COMPUTED_VALUE"""),"")</f>
        <v/>
      </c>
      <c r="H4" s="1" t="str">
        <f ca="1">IFERROR(__xludf.DUMMYFUNCTION("""COMPUTED_VALUE"""),"")</f>
        <v/>
      </c>
      <c r="I4" s="1" t="str">
        <f ca="1">IFERROR(__xludf.DUMMYFUNCTION("""COMPUTED_VALUE"""),"")</f>
        <v/>
      </c>
      <c r="J4" s="4" t="str">
        <f ca="1">IFERROR(__xludf.DUMMYFUNCTION("""COMPUTED_VALUE"""),"")</f>
        <v/>
      </c>
      <c r="K4" s="4" t="str">
        <f ca="1">IFERROR(__xludf.DUMMYFUNCTION("""COMPUTED_VALUE"""),"")</f>
        <v/>
      </c>
      <c r="L4" s="4" t="str">
        <f ca="1">IFERROR(__xludf.DUMMYFUNCTION("""COMPUTED_VALUE"""),"")</f>
        <v/>
      </c>
      <c r="M4" s="4" t="str">
        <f ca="1">IFERROR(__xludf.DUMMYFUNCTION("""COMPUTED_VALUE"""),"")</f>
        <v/>
      </c>
      <c r="N4" s="4" t="str">
        <f ca="1">IFERROR(__xludf.DUMMYFUNCTION("""COMPUTED_VALUE"""),"")</f>
        <v/>
      </c>
    </row>
    <row r="5" spans="1:14" ht="15.75" customHeight="1" x14ac:dyDescent="0.3">
      <c r="A5" s="58" t="s">
        <v>306</v>
      </c>
      <c r="B5" s="58"/>
      <c r="C5" s="58"/>
      <c r="D5" s="4" t="str">
        <f ca="1">IFERROR(__xludf.DUMMYFUNCTION("""COMPUTED_VALUE"""),"")</f>
        <v/>
      </c>
      <c r="E5" s="4" t="str">
        <f ca="1">IFERROR(__xludf.DUMMYFUNCTION("""COMPUTED_VALUE"""),"")</f>
        <v/>
      </c>
      <c r="F5" s="4" t="str">
        <f ca="1">IFERROR(__xludf.DUMMYFUNCTION("""COMPUTED_VALUE"""),"")</f>
        <v/>
      </c>
      <c r="G5" s="4" t="str">
        <f ca="1">IFERROR(__xludf.DUMMYFUNCTION("""COMPUTED_VALUE"""),"")</f>
        <v/>
      </c>
      <c r="H5" s="4" t="str">
        <f ca="1">IFERROR(__xludf.DUMMYFUNCTION("""COMPUTED_VALUE"""),"")</f>
        <v/>
      </c>
      <c r="I5" s="1" t="str">
        <f ca="1">IFERROR(__xludf.DUMMYFUNCTION("""COMPUTED_VALUE"""),"")</f>
        <v/>
      </c>
      <c r="J5" s="4" t="str">
        <f ca="1">IFERROR(__xludf.DUMMYFUNCTION("""COMPUTED_VALUE"""),"")</f>
        <v/>
      </c>
      <c r="K5" s="4" t="str">
        <f ca="1">IFERROR(__xludf.DUMMYFUNCTION("""COMPUTED_VALUE"""),"")</f>
        <v/>
      </c>
      <c r="L5" s="4" t="str">
        <f ca="1">IFERROR(__xludf.DUMMYFUNCTION("""COMPUTED_VALUE"""),"")</f>
        <v/>
      </c>
      <c r="M5" s="4" t="str">
        <f ca="1">IFERROR(__xludf.DUMMYFUNCTION("""COMPUTED_VALUE"""),"")</f>
        <v/>
      </c>
      <c r="N5" s="4" t="str">
        <f ca="1">IFERROR(__xludf.DUMMYFUNCTION("""COMPUTED_VALUE"""),"")</f>
        <v/>
      </c>
    </row>
    <row r="6" spans="1:14" x14ac:dyDescent="0.2">
      <c r="A6" s="56" t="str">
        <f ca="1">IFERROR(__xludf.DUMMYFUNCTION("""COMPUTED_VALUE"""),"")</f>
        <v/>
      </c>
      <c r="B6" s="51" t="str">
        <f ca="1">IFERROR(__xludf.DUMMYFUNCTION("""COMPUTED_VALUE"""),"")</f>
        <v/>
      </c>
      <c r="C6" s="51" t="str">
        <f ca="1">IFERROR(__xludf.DUMMYFUNCTION("""COMPUTED_VALUE"""),"")</f>
        <v/>
      </c>
      <c r="D6" s="57" t="str">
        <f ca="1">IFERROR(__xludf.DUMMYFUNCTION("""COMPUTED_VALUE"""),"")</f>
        <v/>
      </c>
      <c r="E6" s="48"/>
      <c r="F6" s="48"/>
      <c r="G6" s="51" t="str">
        <f ca="1">IFERROR(__xludf.DUMMYFUNCTION("""COMPUTED_VALUE"""),"")</f>
        <v/>
      </c>
      <c r="H6" s="51" t="str">
        <f ca="1">IFERROR(__xludf.DUMMYFUNCTION("""COMPUTED_VALUE"""),"")</f>
        <v/>
      </c>
      <c r="I6" s="51" t="str">
        <f ca="1">IFERROR(__xludf.DUMMYFUNCTION("""COMPUTED_VALUE"""),"")</f>
        <v/>
      </c>
      <c r="J6" s="4" t="str">
        <f ca="1">IFERROR(__xludf.DUMMYFUNCTION("""COMPUTED_VALUE"""),"")</f>
        <v/>
      </c>
      <c r="K6" s="4" t="str">
        <f ca="1">IFERROR(__xludf.DUMMYFUNCTION("""COMPUTED_VALUE"""),"")</f>
        <v/>
      </c>
      <c r="L6" s="4" t="str">
        <f ca="1">IFERROR(__xludf.DUMMYFUNCTION("""COMPUTED_VALUE"""),"")</f>
        <v/>
      </c>
      <c r="M6" s="4" t="str">
        <f ca="1">IFERROR(__xludf.DUMMYFUNCTION("""COMPUTED_VALUE"""),"")</f>
        <v/>
      </c>
      <c r="N6" s="4" t="str">
        <f ca="1">IFERROR(__xludf.DUMMYFUNCTION("""COMPUTED_VALUE"""),"")</f>
        <v/>
      </c>
    </row>
    <row r="7" spans="1:14" ht="15" x14ac:dyDescent="0.2">
      <c r="A7" s="48"/>
      <c r="B7" s="48"/>
      <c r="C7" s="48"/>
      <c r="D7" s="8" t="str">
        <f ca="1">IFERROR(__xludf.DUMMYFUNCTION("""COMPUTED_VALUE"""),"")</f>
        <v/>
      </c>
      <c r="E7" s="8" t="str">
        <f ca="1">IFERROR(__xludf.DUMMYFUNCTION("""COMPUTED_VALUE"""),"")</f>
        <v/>
      </c>
      <c r="F7" s="8" t="str">
        <f ca="1">IFERROR(__xludf.DUMMYFUNCTION("""COMPUTED_VALUE"""),"")</f>
        <v/>
      </c>
      <c r="G7" s="48"/>
      <c r="H7" s="48"/>
      <c r="I7" s="48"/>
      <c r="J7" s="4" t="str">
        <f ca="1">IFERROR(__xludf.DUMMYFUNCTION("""COMPUTED_VALUE"""),"")</f>
        <v/>
      </c>
      <c r="K7" s="4" t="str">
        <f ca="1">IFERROR(__xludf.DUMMYFUNCTION("""COMPUTED_VALUE"""),"")</f>
        <v/>
      </c>
      <c r="L7" s="4" t="str">
        <f ca="1">IFERROR(__xludf.DUMMYFUNCTION("""COMPUTED_VALUE"""),"")</f>
        <v/>
      </c>
      <c r="M7" s="4" t="str">
        <f ca="1">IFERROR(__xludf.DUMMYFUNCTION("""COMPUTED_VALUE"""),"")</f>
        <v/>
      </c>
      <c r="N7" s="4" t="str">
        <f ca="1">IFERROR(__xludf.DUMMYFUNCTION("""COMPUTED_VALUE"""),"")</f>
        <v/>
      </c>
    </row>
    <row r="8" spans="1:14" x14ac:dyDescent="0.2">
      <c r="A8" s="52" t="str">
        <f ca="1">IFERROR(__xludf.DUMMYFUNCTION("""COMPUTED_VALUE"""),"VÕISTKOND")</f>
        <v>VÕISTKOND</v>
      </c>
      <c r="B8" s="44" t="str">
        <f ca="1">IFERROR(__xludf.DUMMYFUNCTION("""COMPUTED_VALUE"""),"PUNKTID")</f>
        <v>PUNKTID</v>
      </c>
      <c r="C8" s="45"/>
      <c r="D8" s="45"/>
      <c r="E8" s="46"/>
      <c r="F8" s="54" t="str">
        <f ca="1">IFERROR(__xludf.DUMMYFUNCTION("""COMPUTED_VALUE"""),"Kokku")</f>
        <v>Kokku</v>
      </c>
      <c r="G8" s="69" t="str">
        <f ca="1">IFERROR(__xludf.DUMMYFUNCTION("""COMPUTED_VALUE"""),"Koht")</f>
        <v>Koht</v>
      </c>
      <c r="H8" s="23" t="str">
        <f ca="1">IFERROR(__xludf.DUMMYFUNCTION("""COMPUTED_VALUE"""),"")</f>
        <v/>
      </c>
      <c r="I8" s="1" t="str">
        <f ca="1">IFERROR(__xludf.DUMMYFUNCTION("""COMPUTED_VALUE"""),"")</f>
        <v/>
      </c>
      <c r="J8" s="4" t="str">
        <f ca="1">IFERROR(__xludf.DUMMYFUNCTION("""COMPUTED_VALUE"""),"")</f>
        <v/>
      </c>
      <c r="K8" s="4" t="str">
        <f ca="1">IFERROR(__xludf.DUMMYFUNCTION("""COMPUTED_VALUE"""),"")</f>
        <v/>
      </c>
      <c r="L8" s="4" t="str">
        <f ca="1">IFERROR(__xludf.DUMMYFUNCTION("""COMPUTED_VALUE"""),"")</f>
        <v/>
      </c>
      <c r="M8" s="4" t="str">
        <f ca="1">IFERROR(__xludf.DUMMYFUNCTION("""COMPUTED_VALUE"""),"")</f>
        <v/>
      </c>
      <c r="N8" s="4" t="str">
        <f ca="1">IFERROR(__xludf.DUMMYFUNCTION("""COMPUTED_VALUE"""),"")</f>
        <v/>
      </c>
    </row>
    <row r="9" spans="1:14" ht="15" x14ac:dyDescent="0.2">
      <c r="A9" s="42"/>
      <c r="B9" s="24" t="str">
        <f ca="1">IFERROR(__xludf.DUMMYFUNCTION("""COMPUTED_VALUE"""),"3 x 10 püss")</f>
        <v>3 x 10 püss</v>
      </c>
      <c r="C9" s="24" t="str">
        <f ca="1">IFERROR(__xludf.DUMMYFUNCTION("""COMPUTED_VALUE"""),"TK püstol")</f>
        <v>TK püstol</v>
      </c>
      <c r="D9" s="24" t="str">
        <f ca="1">IFERROR(__xludf.DUMMYFUNCTION("""COMPUTED_VALUE"""),"VK püstol")</f>
        <v>VK püstol</v>
      </c>
      <c r="E9" s="24" t="str">
        <f ca="1">IFERROR(__xludf.DUMMYFUNCTION("""COMPUTED_VALUE"""),"300 m püss")</f>
        <v>300 m püss</v>
      </c>
      <c r="F9" s="42"/>
      <c r="G9" s="70"/>
      <c r="H9" s="23" t="str">
        <f ca="1">IFERROR(__xludf.DUMMYFUNCTION("""COMPUTED_VALUE"""),"")</f>
        <v/>
      </c>
      <c r="I9" s="1" t="str">
        <f ca="1">IFERROR(__xludf.DUMMYFUNCTION("""COMPUTED_VALUE"""),"")</f>
        <v/>
      </c>
      <c r="J9" s="4" t="str">
        <f ca="1">IFERROR(__xludf.DUMMYFUNCTION("""COMPUTED_VALUE"""),"")</f>
        <v/>
      </c>
      <c r="K9" s="4" t="str">
        <f ca="1">IFERROR(__xludf.DUMMYFUNCTION("""COMPUTED_VALUE"""),"")</f>
        <v/>
      </c>
      <c r="L9" s="4" t="str">
        <f ca="1">IFERROR(__xludf.DUMMYFUNCTION("""COMPUTED_VALUE"""),"")</f>
        <v/>
      </c>
      <c r="M9" s="4" t="str">
        <f ca="1">IFERROR(__xludf.DUMMYFUNCTION("""COMPUTED_VALUE"""),"")</f>
        <v/>
      </c>
      <c r="N9" s="4" t="str">
        <f ca="1">IFERROR(__xludf.DUMMYFUNCTION("""COMPUTED_VALUE"""),"")</f>
        <v/>
      </c>
    </row>
    <row r="10" spans="1:14" ht="15.75" customHeight="1" x14ac:dyDescent="0.3">
      <c r="A10" s="52" t="str">
        <f ca="1">IFERROR(__xludf.DUMMYFUNCTION("""COMPUTED_VALUE"""),"Harju")</f>
        <v>Harju</v>
      </c>
      <c r="B10" s="25">
        <f ca="1">IFERROR(__xludf.DUMMYFUNCTION("""COMPUTED_VALUE"""),150)</f>
        <v>150</v>
      </c>
      <c r="C10" s="25">
        <f ca="1">IFERROR(__xludf.DUMMYFUNCTION("""COMPUTED_VALUE"""),251)</f>
        <v>251</v>
      </c>
      <c r="D10" s="25">
        <f ca="1">IFERROR(__xludf.DUMMYFUNCTION("""COMPUTED_VALUE"""),244)</f>
        <v>244</v>
      </c>
      <c r="E10" s="25">
        <f ca="1">IFERROR(__xludf.DUMMYFUNCTION("""COMPUTED_VALUE"""),194)</f>
        <v>194</v>
      </c>
      <c r="F10" s="26" t="str">
        <f ca="1">IFERROR(__xludf.DUMMYFUNCTION("""COMPUTED_VALUE"""),"")</f>
        <v/>
      </c>
      <c r="G10" s="71" t="str">
        <f ca="1">IFERROR(__xludf.DUMMYFUNCTION("""COMPUTED_VALUE"""),"")</f>
        <v/>
      </c>
      <c r="H10" s="23" t="str">
        <f ca="1">IFERROR(__xludf.DUMMYFUNCTION("""COMPUTED_VALUE"""),"")</f>
        <v/>
      </c>
      <c r="I10" s="1" t="str">
        <f ca="1">IFERROR(__xludf.DUMMYFUNCTION("""COMPUTED_VALUE"""),"")</f>
        <v/>
      </c>
      <c r="J10" s="4" t="str">
        <f ca="1">IFERROR(__xludf.DUMMYFUNCTION("""COMPUTED_VALUE"""),"")</f>
        <v/>
      </c>
      <c r="K10" s="4" t="str">
        <f ca="1">IFERROR(__xludf.DUMMYFUNCTION("""COMPUTED_VALUE"""),"")</f>
        <v/>
      </c>
      <c r="L10" s="4" t="str">
        <f ca="1">IFERROR(__xludf.DUMMYFUNCTION("""COMPUTED_VALUE"""),"")</f>
        <v/>
      </c>
      <c r="M10" s="4" t="str">
        <f ca="1">IFERROR(__xludf.DUMMYFUNCTION("""COMPUTED_VALUE"""),"")</f>
        <v/>
      </c>
      <c r="N10" s="4" t="str">
        <f ca="1">IFERROR(__xludf.DUMMYFUNCTION("""COMPUTED_VALUE"""),"")</f>
        <v/>
      </c>
    </row>
    <row r="11" spans="1:14" ht="15.75" customHeight="1" x14ac:dyDescent="0.3">
      <c r="A11" s="53"/>
      <c r="B11" s="27">
        <f ca="1">IFERROR(__xludf.DUMMYFUNCTION("""COMPUTED_VALUE"""),131)</f>
        <v>131</v>
      </c>
      <c r="C11" s="27">
        <f ca="1">IFERROR(__xludf.DUMMYFUNCTION("""COMPUTED_VALUE"""),208)</f>
        <v>208</v>
      </c>
      <c r="D11" s="27">
        <f ca="1">IFERROR(__xludf.DUMMYFUNCTION("""COMPUTED_VALUE"""),0)</f>
        <v>0</v>
      </c>
      <c r="E11" s="27">
        <f ca="1">IFERROR(__xludf.DUMMYFUNCTION("""COMPUTED_VALUE"""),150)</f>
        <v>150</v>
      </c>
      <c r="F11" s="26" t="str">
        <f ca="1">IFERROR(__xludf.DUMMYFUNCTION("""COMPUTED_VALUE"""),"")</f>
        <v/>
      </c>
      <c r="G11" s="71" t="str">
        <f ca="1">IFERROR(__xludf.DUMMYFUNCTION("""COMPUTED_VALUE"""),"")</f>
        <v/>
      </c>
      <c r="H11" s="23" t="str">
        <f ca="1">IFERROR(__xludf.DUMMYFUNCTION("""COMPUTED_VALUE"""),"")</f>
        <v/>
      </c>
      <c r="I11" s="1" t="str">
        <f ca="1">IFERROR(__xludf.DUMMYFUNCTION("""COMPUTED_VALUE"""),"")</f>
        <v/>
      </c>
      <c r="J11" s="4" t="str">
        <f ca="1">IFERROR(__xludf.DUMMYFUNCTION("""COMPUTED_VALUE"""),"")</f>
        <v/>
      </c>
      <c r="K11" s="4" t="str">
        <f ca="1">IFERROR(__xludf.DUMMYFUNCTION("""COMPUTED_VALUE"""),"")</f>
        <v/>
      </c>
      <c r="L11" s="4" t="str">
        <f ca="1">IFERROR(__xludf.DUMMYFUNCTION("""COMPUTED_VALUE"""),"")</f>
        <v/>
      </c>
      <c r="M11" s="4" t="str">
        <f ca="1">IFERROR(__xludf.DUMMYFUNCTION("""COMPUTED_VALUE"""),"")</f>
        <v/>
      </c>
      <c r="N11" s="4" t="str">
        <f ca="1">IFERROR(__xludf.DUMMYFUNCTION("""COMPUTED_VALUE"""),"")</f>
        <v/>
      </c>
    </row>
    <row r="12" spans="1:14" ht="15.75" customHeight="1" x14ac:dyDescent="0.3">
      <c r="A12" s="42"/>
      <c r="B12" s="28">
        <f ca="1">IFERROR(__xludf.DUMMYFUNCTION("""COMPUTED_VALUE"""),281)</f>
        <v>281</v>
      </c>
      <c r="C12" s="28">
        <f ca="1">IFERROR(__xludf.DUMMYFUNCTION("""COMPUTED_VALUE"""),459)</f>
        <v>459</v>
      </c>
      <c r="D12" s="28">
        <f ca="1">IFERROR(__xludf.DUMMYFUNCTION("""COMPUTED_VALUE"""),244)</f>
        <v>244</v>
      </c>
      <c r="E12" s="28">
        <f ca="1">IFERROR(__xludf.DUMMYFUNCTION("""COMPUTED_VALUE"""),344)</f>
        <v>344</v>
      </c>
      <c r="F12" s="29">
        <f ca="1">IFERROR(__xludf.DUMMYFUNCTION("""COMPUTED_VALUE"""),1328)</f>
        <v>1328</v>
      </c>
      <c r="G12" s="71">
        <f ca="1">IFERROR(__xludf.DUMMYFUNCTION("""COMPUTED_VALUE"""),14)</f>
        <v>14</v>
      </c>
      <c r="H12" s="23" t="str">
        <f ca="1">IFERROR(__xludf.DUMMYFUNCTION("""COMPUTED_VALUE"""),"")</f>
        <v/>
      </c>
      <c r="I12" s="1" t="str">
        <f ca="1">IFERROR(__xludf.DUMMYFUNCTION("""COMPUTED_VALUE"""),"")</f>
        <v/>
      </c>
      <c r="J12" s="4" t="str">
        <f ca="1">IFERROR(__xludf.DUMMYFUNCTION("""COMPUTED_VALUE"""),"")</f>
        <v/>
      </c>
      <c r="K12" s="4" t="str">
        <f ca="1">IFERROR(__xludf.DUMMYFUNCTION("""COMPUTED_VALUE"""),"")</f>
        <v/>
      </c>
      <c r="L12" s="4" t="str">
        <f ca="1">IFERROR(__xludf.DUMMYFUNCTION("""COMPUTED_VALUE"""),"")</f>
        <v/>
      </c>
      <c r="M12" s="4" t="str">
        <f ca="1">IFERROR(__xludf.DUMMYFUNCTION("""COMPUTED_VALUE"""),"")</f>
        <v/>
      </c>
      <c r="N12" s="4" t="str">
        <f ca="1">IFERROR(__xludf.DUMMYFUNCTION("""COMPUTED_VALUE"""),"")</f>
        <v/>
      </c>
    </row>
    <row r="13" spans="1:14" ht="15.75" customHeight="1" x14ac:dyDescent="0.3">
      <c r="A13" s="22" t="str">
        <f ca="1">IFERROR(__xludf.DUMMYFUNCTION("""COMPUTED_VALUE"""),"")</f>
        <v/>
      </c>
      <c r="B13" s="15" t="str">
        <f ca="1">IFERROR(__xludf.DUMMYFUNCTION("""COMPUTED_VALUE"""),"")</f>
        <v/>
      </c>
      <c r="C13" s="15" t="str">
        <f ca="1">IFERROR(__xludf.DUMMYFUNCTION("""COMPUTED_VALUE"""),"")</f>
        <v/>
      </c>
      <c r="D13" s="15" t="str">
        <f ca="1">IFERROR(__xludf.DUMMYFUNCTION("""COMPUTED_VALUE"""),"")</f>
        <v/>
      </c>
      <c r="E13" s="15" t="str">
        <f ca="1">IFERROR(__xludf.DUMMYFUNCTION("""COMPUTED_VALUE"""),"")</f>
        <v/>
      </c>
      <c r="F13" s="26" t="str">
        <f ca="1">IFERROR(__xludf.DUMMYFUNCTION("""COMPUTED_VALUE"""),"")</f>
        <v/>
      </c>
      <c r="G13" s="71" t="str">
        <f ca="1">IFERROR(__xludf.DUMMYFUNCTION("""COMPUTED_VALUE"""),"")</f>
        <v/>
      </c>
      <c r="H13" s="23" t="str">
        <f ca="1">IFERROR(__xludf.DUMMYFUNCTION("""COMPUTED_VALUE"""),"")</f>
        <v/>
      </c>
      <c r="I13" s="1" t="str">
        <f ca="1">IFERROR(__xludf.DUMMYFUNCTION("""COMPUTED_VALUE"""),"")</f>
        <v/>
      </c>
      <c r="J13" s="4" t="str">
        <f ca="1">IFERROR(__xludf.DUMMYFUNCTION("""COMPUTED_VALUE"""),"")</f>
        <v/>
      </c>
      <c r="K13" s="4" t="str">
        <f ca="1">IFERROR(__xludf.DUMMYFUNCTION("""COMPUTED_VALUE"""),"")</f>
        <v/>
      </c>
      <c r="L13" s="4" t="str">
        <f ca="1">IFERROR(__xludf.DUMMYFUNCTION("""COMPUTED_VALUE"""),"")</f>
        <v/>
      </c>
      <c r="M13" s="4" t="str">
        <f ca="1">IFERROR(__xludf.DUMMYFUNCTION("""COMPUTED_VALUE"""),"")</f>
        <v/>
      </c>
      <c r="N13" s="4" t="str">
        <f ca="1">IFERROR(__xludf.DUMMYFUNCTION("""COMPUTED_VALUE"""),"")</f>
        <v/>
      </c>
    </row>
    <row r="14" spans="1:14" ht="15.75" customHeight="1" x14ac:dyDescent="0.3">
      <c r="A14" s="52" t="str">
        <f ca="1">IFERROR(__xludf.DUMMYFUNCTION("""COMPUTED_VALUE"""),"KKÜ")</f>
        <v>KKÜ</v>
      </c>
      <c r="B14" s="25">
        <f ca="1">IFERROR(__xludf.DUMMYFUNCTION("""COMPUTED_VALUE"""),200)</f>
        <v>200</v>
      </c>
      <c r="C14" s="25">
        <f ca="1">IFERROR(__xludf.DUMMYFUNCTION("""COMPUTED_VALUE"""),225)</f>
        <v>225</v>
      </c>
      <c r="D14" s="25">
        <f ca="1">IFERROR(__xludf.DUMMYFUNCTION("""COMPUTED_VALUE"""),245)</f>
        <v>245</v>
      </c>
      <c r="E14" s="25">
        <f ca="1">IFERROR(__xludf.DUMMYFUNCTION("""COMPUTED_VALUE"""),152)</f>
        <v>152</v>
      </c>
      <c r="F14" s="26" t="str">
        <f ca="1">IFERROR(__xludf.DUMMYFUNCTION("""COMPUTED_VALUE"""),"")</f>
        <v/>
      </c>
      <c r="G14" s="71" t="str">
        <f ca="1">IFERROR(__xludf.DUMMYFUNCTION("""COMPUTED_VALUE"""),"")</f>
        <v/>
      </c>
      <c r="H14" s="23" t="str">
        <f ca="1">IFERROR(__xludf.DUMMYFUNCTION("""COMPUTED_VALUE"""),"")</f>
        <v/>
      </c>
      <c r="I14" s="1" t="str">
        <f ca="1">IFERROR(__xludf.DUMMYFUNCTION("""COMPUTED_VALUE"""),"")</f>
        <v/>
      </c>
      <c r="J14" s="4" t="str">
        <f ca="1">IFERROR(__xludf.DUMMYFUNCTION("""COMPUTED_VALUE"""),"")</f>
        <v/>
      </c>
      <c r="K14" s="4" t="str">
        <f ca="1">IFERROR(__xludf.DUMMYFUNCTION("""COMPUTED_VALUE"""),"")</f>
        <v/>
      </c>
      <c r="L14" s="4" t="str">
        <f ca="1">IFERROR(__xludf.DUMMYFUNCTION("""COMPUTED_VALUE"""),"")</f>
        <v/>
      </c>
      <c r="M14" s="4" t="str">
        <f ca="1">IFERROR(__xludf.DUMMYFUNCTION("""COMPUTED_VALUE"""),"")</f>
        <v/>
      </c>
      <c r="N14" s="4" t="str">
        <f ca="1">IFERROR(__xludf.DUMMYFUNCTION("""COMPUTED_VALUE"""),"")</f>
        <v/>
      </c>
    </row>
    <row r="15" spans="1:14" ht="15.75" customHeight="1" x14ac:dyDescent="0.3">
      <c r="A15" s="53"/>
      <c r="B15" s="27">
        <f ca="1">IFERROR(__xludf.DUMMYFUNCTION("""COMPUTED_VALUE"""),257)</f>
        <v>257</v>
      </c>
      <c r="C15" s="27">
        <f ca="1">IFERROR(__xludf.DUMMYFUNCTION("""COMPUTED_VALUE"""),236)</f>
        <v>236</v>
      </c>
      <c r="D15" s="27">
        <f ca="1">IFERROR(__xludf.DUMMYFUNCTION("""COMPUTED_VALUE"""),280)</f>
        <v>280</v>
      </c>
      <c r="E15" s="27">
        <f ca="1">IFERROR(__xludf.DUMMYFUNCTION("""COMPUTED_VALUE"""),162)</f>
        <v>162</v>
      </c>
      <c r="F15" s="26" t="str">
        <f ca="1">IFERROR(__xludf.DUMMYFUNCTION("""COMPUTED_VALUE"""),"")</f>
        <v/>
      </c>
      <c r="G15" s="71" t="str">
        <f ca="1">IFERROR(__xludf.DUMMYFUNCTION("""COMPUTED_VALUE"""),"")</f>
        <v/>
      </c>
      <c r="H15" s="23" t="str">
        <f ca="1">IFERROR(__xludf.DUMMYFUNCTION("""COMPUTED_VALUE"""),"")</f>
        <v/>
      </c>
      <c r="I15" s="1" t="str">
        <f ca="1">IFERROR(__xludf.DUMMYFUNCTION("""COMPUTED_VALUE"""),"")</f>
        <v/>
      </c>
      <c r="J15" s="4" t="str">
        <f ca="1">IFERROR(__xludf.DUMMYFUNCTION("""COMPUTED_VALUE"""),"")</f>
        <v/>
      </c>
      <c r="K15" s="4" t="str">
        <f ca="1">IFERROR(__xludf.DUMMYFUNCTION("""COMPUTED_VALUE"""),"")</f>
        <v/>
      </c>
      <c r="L15" s="4" t="str">
        <f ca="1">IFERROR(__xludf.DUMMYFUNCTION("""COMPUTED_VALUE"""),"")</f>
        <v/>
      </c>
      <c r="M15" s="4" t="str">
        <f ca="1">IFERROR(__xludf.DUMMYFUNCTION("""COMPUTED_VALUE"""),"")</f>
        <v/>
      </c>
      <c r="N15" s="4" t="str">
        <f ca="1">IFERROR(__xludf.DUMMYFUNCTION("""COMPUTED_VALUE"""),"")</f>
        <v/>
      </c>
    </row>
    <row r="16" spans="1:14" ht="15.75" customHeight="1" x14ac:dyDescent="0.3">
      <c r="A16" s="42"/>
      <c r="B16" s="28">
        <f ca="1">IFERROR(__xludf.DUMMYFUNCTION("""COMPUTED_VALUE"""),457)</f>
        <v>457</v>
      </c>
      <c r="C16" s="28">
        <f ca="1">IFERROR(__xludf.DUMMYFUNCTION("""COMPUTED_VALUE"""),461)</f>
        <v>461</v>
      </c>
      <c r="D16" s="28">
        <f ca="1">IFERROR(__xludf.DUMMYFUNCTION("""COMPUTED_VALUE"""),525)</f>
        <v>525</v>
      </c>
      <c r="E16" s="28">
        <f ca="1">IFERROR(__xludf.DUMMYFUNCTION("""COMPUTED_VALUE"""),314)</f>
        <v>314</v>
      </c>
      <c r="F16" s="29">
        <f ca="1">IFERROR(__xludf.DUMMYFUNCTION("""COMPUTED_VALUE"""),1757)</f>
        <v>1757</v>
      </c>
      <c r="G16" s="71">
        <f ca="1">IFERROR(__xludf.DUMMYFUNCTION("""COMPUTED_VALUE"""),11)</f>
        <v>11</v>
      </c>
      <c r="H16" s="23" t="str">
        <f ca="1">IFERROR(__xludf.DUMMYFUNCTION("""COMPUTED_VALUE"""),"")</f>
        <v/>
      </c>
      <c r="I16" s="1" t="str">
        <f ca="1">IFERROR(__xludf.DUMMYFUNCTION("""COMPUTED_VALUE"""),"")</f>
        <v/>
      </c>
      <c r="J16" s="4" t="str">
        <f ca="1">IFERROR(__xludf.DUMMYFUNCTION("""COMPUTED_VALUE"""),"")</f>
        <v/>
      </c>
      <c r="K16" s="4" t="str">
        <f ca="1">IFERROR(__xludf.DUMMYFUNCTION("""COMPUTED_VALUE"""),"")</f>
        <v/>
      </c>
      <c r="L16" s="4" t="str">
        <f ca="1">IFERROR(__xludf.DUMMYFUNCTION("""COMPUTED_VALUE"""),"")</f>
        <v/>
      </c>
      <c r="M16" s="4" t="str">
        <f ca="1">IFERROR(__xludf.DUMMYFUNCTION("""COMPUTED_VALUE"""),"")</f>
        <v/>
      </c>
      <c r="N16" s="4" t="str">
        <f ca="1">IFERROR(__xludf.DUMMYFUNCTION("""COMPUTED_VALUE"""),"")</f>
        <v/>
      </c>
    </row>
    <row r="17" spans="1:14" ht="15.75" customHeight="1" x14ac:dyDescent="0.3">
      <c r="A17" s="22" t="str">
        <f ca="1">IFERROR(__xludf.DUMMYFUNCTION("""COMPUTED_VALUE"""),"")</f>
        <v/>
      </c>
      <c r="B17" s="15" t="str">
        <f ca="1">IFERROR(__xludf.DUMMYFUNCTION("""COMPUTED_VALUE"""),"")</f>
        <v/>
      </c>
      <c r="C17" s="15" t="str">
        <f ca="1">IFERROR(__xludf.DUMMYFUNCTION("""COMPUTED_VALUE"""),"")</f>
        <v/>
      </c>
      <c r="D17" s="15" t="str">
        <f ca="1">IFERROR(__xludf.DUMMYFUNCTION("""COMPUTED_VALUE"""),"")</f>
        <v/>
      </c>
      <c r="E17" s="15" t="str">
        <f ca="1">IFERROR(__xludf.DUMMYFUNCTION("""COMPUTED_VALUE"""),"")</f>
        <v/>
      </c>
      <c r="F17" s="26" t="str">
        <f ca="1">IFERROR(__xludf.DUMMYFUNCTION("""COMPUTED_VALUE"""),"")</f>
        <v/>
      </c>
      <c r="G17" s="71" t="str">
        <f ca="1">IFERROR(__xludf.DUMMYFUNCTION("""COMPUTED_VALUE"""),"")</f>
        <v/>
      </c>
      <c r="H17" s="23" t="str">
        <f ca="1">IFERROR(__xludf.DUMMYFUNCTION("""COMPUTED_VALUE"""),"")</f>
        <v/>
      </c>
      <c r="I17" s="1" t="str">
        <f ca="1">IFERROR(__xludf.DUMMYFUNCTION("""COMPUTED_VALUE"""),"")</f>
        <v/>
      </c>
      <c r="J17" s="4" t="str">
        <f ca="1">IFERROR(__xludf.DUMMYFUNCTION("""COMPUTED_VALUE"""),"")</f>
        <v/>
      </c>
      <c r="K17" s="4" t="str">
        <f ca="1">IFERROR(__xludf.DUMMYFUNCTION("""COMPUTED_VALUE"""),"")</f>
        <v/>
      </c>
      <c r="L17" s="4" t="str">
        <f ca="1">IFERROR(__xludf.DUMMYFUNCTION("""COMPUTED_VALUE"""),"")</f>
        <v/>
      </c>
      <c r="M17" s="4" t="str">
        <f ca="1">IFERROR(__xludf.DUMMYFUNCTION("""COMPUTED_VALUE"""),"")</f>
        <v/>
      </c>
      <c r="N17" s="4" t="str">
        <f ca="1">IFERROR(__xludf.DUMMYFUNCTION("""COMPUTED_VALUE"""),"")</f>
        <v/>
      </c>
    </row>
    <row r="18" spans="1:14" ht="15.75" customHeight="1" x14ac:dyDescent="0.3">
      <c r="A18" s="52" t="str">
        <f ca="1">IFERROR(__xludf.DUMMYFUNCTION("""COMPUTED_VALUE"""),"Järva")</f>
        <v>Järva</v>
      </c>
      <c r="B18" s="25">
        <f ca="1">IFERROR(__xludf.DUMMYFUNCTION("""COMPUTED_VALUE"""),165)</f>
        <v>165</v>
      </c>
      <c r="C18" s="25">
        <f ca="1">IFERROR(__xludf.DUMMYFUNCTION("""COMPUTED_VALUE"""),242)</f>
        <v>242</v>
      </c>
      <c r="D18" s="25">
        <f ca="1">IFERROR(__xludf.DUMMYFUNCTION("""COMPUTED_VALUE"""),282)</f>
        <v>282</v>
      </c>
      <c r="E18" s="25">
        <f ca="1">IFERROR(__xludf.DUMMYFUNCTION("""COMPUTED_VALUE"""),151)</f>
        <v>151</v>
      </c>
      <c r="F18" s="26" t="str">
        <f ca="1">IFERROR(__xludf.DUMMYFUNCTION("""COMPUTED_VALUE"""),"")</f>
        <v/>
      </c>
      <c r="G18" s="71" t="str">
        <f ca="1">IFERROR(__xludf.DUMMYFUNCTION("""COMPUTED_VALUE"""),"")</f>
        <v/>
      </c>
      <c r="H18" s="23" t="str">
        <f ca="1">IFERROR(__xludf.DUMMYFUNCTION("""COMPUTED_VALUE"""),"")</f>
        <v/>
      </c>
      <c r="I18" s="1" t="str">
        <f ca="1">IFERROR(__xludf.DUMMYFUNCTION("""COMPUTED_VALUE"""),"")</f>
        <v/>
      </c>
      <c r="J18" s="4" t="str">
        <f ca="1">IFERROR(__xludf.DUMMYFUNCTION("""COMPUTED_VALUE"""),"")</f>
        <v/>
      </c>
      <c r="K18" s="4" t="str">
        <f ca="1">IFERROR(__xludf.DUMMYFUNCTION("""COMPUTED_VALUE"""),"")</f>
        <v/>
      </c>
      <c r="L18" s="4" t="str">
        <f ca="1">IFERROR(__xludf.DUMMYFUNCTION("""COMPUTED_VALUE"""),"")</f>
        <v/>
      </c>
      <c r="M18" s="4" t="str">
        <f ca="1">IFERROR(__xludf.DUMMYFUNCTION("""COMPUTED_VALUE"""),"")</f>
        <v/>
      </c>
      <c r="N18" s="4" t="str">
        <f ca="1">IFERROR(__xludf.DUMMYFUNCTION("""COMPUTED_VALUE"""),"")</f>
        <v/>
      </c>
    </row>
    <row r="19" spans="1:14" ht="15.75" customHeight="1" x14ac:dyDescent="0.3">
      <c r="A19" s="53"/>
      <c r="B19" s="27">
        <f ca="1">IFERROR(__xludf.DUMMYFUNCTION("""COMPUTED_VALUE"""),175)</f>
        <v>175</v>
      </c>
      <c r="C19" s="27">
        <f ca="1">IFERROR(__xludf.DUMMYFUNCTION("""COMPUTED_VALUE"""),250)</f>
        <v>250</v>
      </c>
      <c r="D19" s="27">
        <f ca="1">IFERROR(__xludf.DUMMYFUNCTION("""COMPUTED_VALUE"""),284)</f>
        <v>284</v>
      </c>
      <c r="E19" s="27">
        <f ca="1">IFERROR(__xludf.DUMMYFUNCTION("""COMPUTED_VALUE"""),191)</f>
        <v>191</v>
      </c>
      <c r="F19" s="26" t="str">
        <f ca="1">IFERROR(__xludf.DUMMYFUNCTION("""COMPUTED_VALUE"""),"")</f>
        <v/>
      </c>
      <c r="G19" s="71" t="str">
        <f ca="1">IFERROR(__xludf.DUMMYFUNCTION("""COMPUTED_VALUE"""),"")</f>
        <v/>
      </c>
      <c r="H19" s="23" t="str">
        <f ca="1">IFERROR(__xludf.DUMMYFUNCTION("""COMPUTED_VALUE"""),"")</f>
        <v/>
      </c>
      <c r="I19" s="1" t="str">
        <f ca="1">IFERROR(__xludf.DUMMYFUNCTION("""COMPUTED_VALUE"""),"")</f>
        <v/>
      </c>
      <c r="J19" s="4" t="str">
        <f ca="1">IFERROR(__xludf.DUMMYFUNCTION("""COMPUTED_VALUE"""),"")</f>
        <v/>
      </c>
      <c r="K19" s="4" t="str">
        <f ca="1">IFERROR(__xludf.DUMMYFUNCTION("""COMPUTED_VALUE"""),"")</f>
        <v/>
      </c>
      <c r="L19" s="4" t="str">
        <f ca="1">IFERROR(__xludf.DUMMYFUNCTION("""COMPUTED_VALUE"""),"")</f>
        <v/>
      </c>
      <c r="M19" s="4" t="str">
        <f ca="1">IFERROR(__xludf.DUMMYFUNCTION("""COMPUTED_VALUE"""),"")</f>
        <v/>
      </c>
      <c r="N19" s="4" t="str">
        <f ca="1">IFERROR(__xludf.DUMMYFUNCTION("""COMPUTED_VALUE"""),"")</f>
        <v/>
      </c>
    </row>
    <row r="20" spans="1:14" ht="15.75" customHeight="1" x14ac:dyDescent="0.3">
      <c r="A20" s="42"/>
      <c r="B20" s="28">
        <f ca="1">IFERROR(__xludf.DUMMYFUNCTION("""COMPUTED_VALUE"""),340)</f>
        <v>340</v>
      </c>
      <c r="C20" s="28">
        <f ca="1">IFERROR(__xludf.DUMMYFUNCTION("""COMPUTED_VALUE"""),492)</f>
        <v>492</v>
      </c>
      <c r="D20" s="28">
        <f ca="1">IFERROR(__xludf.DUMMYFUNCTION("""COMPUTED_VALUE"""),566)</f>
        <v>566</v>
      </c>
      <c r="E20" s="28">
        <f ca="1">IFERROR(__xludf.DUMMYFUNCTION("""COMPUTED_VALUE"""),342)</f>
        <v>342</v>
      </c>
      <c r="F20" s="29">
        <f ca="1">IFERROR(__xludf.DUMMYFUNCTION("""COMPUTED_VALUE"""),1740)</f>
        <v>1740</v>
      </c>
      <c r="G20" s="71">
        <f ca="1">IFERROR(__xludf.DUMMYFUNCTION("""COMPUTED_VALUE"""),12)</f>
        <v>12</v>
      </c>
      <c r="H20" s="23" t="str">
        <f ca="1">IFERROR(__xludf.DUMMYFUNCTION("""COMPUTED_VALUE"""),"")</f>
        <v/>
      </c>
      <c r="I20" s="1" t="str">
        <f ca="1">IFERROR(__xludf.DUMMYFUNCTION("""COMPUTED_VALUE"""),"")</f>
        <v/>
      </c>
      <c r="J20" s="4" t="str">
        <f ca="1">IFERROR(__xludf.DUMMYFUNCTION("""COMPUTED_VALUE"""),"")</f>
        <v/>
      </c>
      <c r="K20" s="4" t="str">
        <f ca="1">IFERROR(__xludf.DUMMYFUNCTION("""COMPUTED_VALUE"""),"")</f>
        <v/>
      </c>
      <c r="L20" s="4" t="str">
        <f ca="1">IFERROR(__xludf.DUMMYFUNCTION("""COMPUTED_VALUE"""),"")</f>
        <v/>
      </c>
      <c r="M20" s="4" t="str">
        <f ca="1">IFERROR(__xludf.DUMMYFUNCTION("""COMPUTED_VALUE"""),"")</f>
        <v/>
      </c>
      <c r="N20" s="4" t="str">
        <f ca="1">IFERROR(__xludf.DUMMYFUNCTION("""COMPUTED_VALUE"""),"")</f>
        <v/>
      </c>
    </row>
    <row r="21" spans="1:14" ht="15.75" customHeight="1" x14ac:dyDescent="0.3">
      <c r="A21" s="22" t="str">
        <f ca="1">IFERROR(__xludf.DUMMYFUNCTION("""COMPUTED_VALUE"""),"")</f>
        <v/>
      </c>
      <c r="B21" s="15" t="str">
        <f ca="1">IFERROR(__xludf.DUMMYFUNCTION("""COMPUTED_VALUE"""),"")</f>
        <v/>
      </c>
      <c r="C21" s="15" t="str">
        <f ca="1">IFERROR(__xludf.DUMMYFUNCTION("""COMPUTED_VALUE"""),"")</f>
        <v/>
      </c>
      <c r="D21" s="15" t="str">
        <f ca="1">IFERROR(__xludf.DUMMYFUNCTION("""COMPUTED_VALUE"""),"")</f>
        <v/>
      </c>
      <c r="E21" s="15" t="str">
        <f ca="1">IFERROR(__xludf.DUMMYFUNCTION("""COMPUTED_VALUE"""),"")</f>
        <v/>
      </c>
      <c r="F21" s="26" t="str">
        <f ca="1">IFERROR(__xludf.DUMMYFUNCTION("""COMPUTED_VALUE"""),"")</f>
        <v/>
      </c>
      <c r="G21" s="71" t="str">
        <f ca="1">IFERROR(__xludf.DUMMYFUNCTION("""COMPUTED_VALUE"""),"")</f>
        <v/>
      </c>
      <c r="H21" s="23" t="str">
        <f ca="1">IFERROR(__xludf.DUMMYFUNCTION("""COMPUTED_VALUE"""),"")</f>
        <v/>
      </c>
      <c r="I21" s="1" t="str">
        <f ca="1">IFERROR(__xludf.DUMMYFUNCTION("""COMPUTED_VALUE"""),"")</f>
        <v/>
      </c>
      <c r="J21" s="4" t="str">
        <f ca="1">IFERROR(__xludf.DUMMYFUNCTION("""COMPUTED_VALUE"""),"")</f>
        <v/>
      </c>
      <c r="K21" s="4" t="str">
        <f ca="1">IFERROR(__xludf.DUMMYFUNCTION("""COMPUTED_VALUE"""),"")</f>
        <v/>
      </c>
      <c r="L21" s="4" t="str">
        <f ca="1">IFERROR(__xludf.DUMMYFUNCTION("""COMPUTED_VALUE"""),"")</f>
        <v/>
      </c>
      <c r="M21" s="4" t="str">
        <f ca="1">IFERROR(__xludf.DUMMYFUNCTION("""COMPUTED_VALUE"""),"")</f>
        <v/>
      </c>
      <c r="N21" s="4" t="str">
        <f ca="1">IFERROR(__xludf.DUMMYFUNCTION("""COMPUTED_VALUE"""),"")</f>
        <v/>
      </c>
    </row>
    <row r="22" spans="1:14" ht="15.75" customHeight="1" x14ac:dyDescent="0.3">
      <c r="A22" s="52" t="str">
        <f ca="1">IFERROR(__xludf.DUMMYFUNCTION("""COMPUTED_VALUE"""),"Rapla")</f>
        <v>Rapla</v>
      </c>
      <c r="B22" s="25">
        <f ca="1">IFERROR(__xludf.DUMMYFUNCTION("""COMPUTED_VALUE"""),266)</f>
        <v>266</v>
      </c>
      <c r="C22" s="25">
        <f ca="1">IFERROR(__xludf.DUMMYFUNCTION("""COMPUTED_VALUE"""),255)</f>
        <v>255</v>
      </c>
      <c r="D22" s="25">
        <f ca="1">IFERROR(__xludf.DUMMYFUNCTION("""COMPUTED_VALUE"""),276)</f>
        <v>276</v>
      </c>
      <c r="E22" s="25">
        <f ca="1">IFERROR(__xludf.DUMMYFUNCTION("""COMPUTED_VALUE"""),165)</f>
        <v>165</v>
      </c>
      <c r="F22" s="26" t="str">
        <f ca="1">IFERROR(__xludf.DUMMYFUNCTION("""COMPUTED_VALUE"""),"")</f>
        <v/>
      </c>
      <c r="G22" s="71" t="str">
        <f ca="1">IFERROR(__xludf.DUMMYFUNCTION("""COMPUTED_VALUE"""),"")</f>
        <v/>
      </c>
      <c r="H22" s="23" t="str">
        <f ca="1">IFERROR(__xludf.DUMMYFUNCTION("""COMPUTED_VALUE"""),"")</f>
        <v/>
      </c>
      <c r="I22" s="1" t="str">
        <f ca="1">IFERROR(__xludf.DUMMYFUNCTION("""COMPUTED_VALUE"""),"")</f>
        <v/>
      </c>
      <c r="J22" s="4" t="str">
        <f ca="1">IFERROR(__xludf.DUMMYFUNCTION("""COMPUTED_VALUE"""),"")</f>
        <v/>
      </c>
      <c r="K22" s="4" t="str">
        <f ca="1">IFERROR(__xludf.DUMMYFUNCTION("""COMPUTED_VALUE"""),"")</f>
        <v/>
      </c>
      <c r="L22" s="4" t="str">
        <f ca="1">IFERROR(__xludf.DUMMYFUNCTION("""COMPUTED_VALUE"""),"")</f>
        <v/>
      </c>
      <c r="M22" s="4" t="str">
        <f ca="1">IFERROR(__xludf.DUMMYFUNCTION("""COMPUTED_VALUE"""),"")</f>
        <v/>
      </c>
      <c r="N22" s="4" t="str">
        <f ca="1">IFERROR(__xludf.DUMMYFUNCTION("""COMPUTED_VALUE"""),"")</f>
        <v/>
      </c>
    </row>
    <row r="23" spans="1:14" ht="15.75" customHeight="1" x14ac:dyDescent="0.3">
      <c r="A23" s="53"/>
      <c r="B23" s="27">
        <f ca="1">IFERROR(__xludf.DUMMYFUNCTION("""COMPUTED_VALUE"""),279)</f>
        <v>279</v>
      </c>
      <c r="C23" s="27">
        <f ca="1">IFERROR(__xludf.DUMMYFUNCTION("""COMPUTED_VALUE"""),239)</f>
        <v>239</v>
      </c>
      <c r="D23" s="27">
        <f ca="1">IFERROR(__xludf.DUMMYFUNCTION("""COMPUTED_VALUE"""),278)</f>
        <v>278</v>
      </c>
      <c r="E23" s="27">
        <f ca="1">IFERROR(__xludf.DUMMYFUNCTION("""COMPUTED_VALUE"""),207)</f>
        <v>207</v>
      </c>
      <c r="F23" s="26" t="str">
        <f ca="1">IFERROR(__xludf.DUMMYFUNCTION("""COMPUTED_VALUE"""),"")</f>
        <v/>
      </c>
      <c r="G23" s="71" t="str">
        <f ca="1">IFERROR(__xludf.DUMMYFUNCTION("""COMPUTED_VALUE"""),"")</f>
        <v/>
      </c>
      <c r="H23" s="23" t="str">
        <f ca="1">IFERROR(__xludf.DUMMYFUNCTION("""COMPUTED_VALUE"""),"")</f>
        <v/>
      </c>
      <c r="I23" s="1" t="str">
        <f ca="1">IFERROR(__xludf.DUMMYFUNCTION("""COMPUTED_VALUE"""),"")</f>
        <v/>
      </c>
      <c r="J23" s="4" t="str">
        <f ca="1">IFERROR(__xludf.DUMMYFUNCTION("""COMPUTED_VALUE"""),"")</f>
        <v/>
      </c>
      <c r="K23" s="4" t="str">
        <f ca="1">IFERROR(__xludf.DUMMYFUNCTION("""COMPUTED_VALUE"""),"")</f>
        <v/>
      </c>
      <c r="L23" s="4" t="str">
        <f ca="1">IFERROR(__xludf.DUMMYFUNCTION("""COMPUTED_VALUE"""),"")</f>
        <v/>
      </c>
      <c r="M23" s="4" t="str">
        <f ca="1">IFERROR(__xludf.DUMMYFUNCTION("""COMPUTED_VALUE"""),"")</f>
        <v/>
      </c>
      <c r="N23" s="4" t="str">
        <f ca="1">IFERROR(__xludf.DUMMYFUNCTION("""COMPUTED_VALUE"""),"")</f>
        <v/>
      </c>
    </row>
    <row r="24" spans="1:14" ht="15" x14ac:dyDescent="0.3">
      <c r="A24" s="42"/>
      <c r="B24" s="28">
        <f ca="1">IFERROR(__xludf.DUMMYFUNCTION("""COMPUTED_VALUE"""),545)</f>
        <v>545</v>
      </c>
      <c r="C24" s="28">
        <f ca="1">IFERROR(__xludf.DUMMYFUNCTION("""COMPUTED_VALUE"""),494)</f>
        <v>494</v>
      </c>
      <c r="D24" s="28">
        <f ca="1">IFERROR(__xludf.DUMMYFUNCTION("""COMPUTED_VALUE"""),554)</f>
        <v>554</v>
      </c>
      <c r="E24" s="28">
        <f ca="1">IFERROR(__xludf.DUMMYFUNCTION("""COMPUTED_VALUE"""),372)</f>
        <v>372</v>
      </c>
      <c r="F24" s="29">
        <f ca="1">IFERROR(__xludf.DUMMYFUNCTION("""COMPUTED_VALUE"""),1965)</f>
        <v>1965</v>
      </c>
      <c r="G24" s="71">
        <f ca="1">IFERROR(__xludf.DUMMYFUNCTION("""COMPUTED_VALUE"""),5)</f>
        <v>5</v>
      </c>
      <c r="H24" s="23" t="str">
        <f ca="1">IFERROR(__xludf.DUMMYFUNCTION("""COMPUTED_VALUE"""),"")</f>
        <v/>
      </c>
      <c r="I24" s="1" t="str">
        <f ca="1">IFERROR(__xludf.DUMMYFUNCTION("""COMPUTED_VALUE"""),"")</f>
        <v/>
      </c>
      <c r="J24" s="4" t="str">
        <f ca="1">IFERROR(__xludf.DUMMYFUNCTION("""COMPUTED_VALUE"""),"")</f>
        <v/>
      </c>
      <c r="K24" s="4" t="str">
        <f ca="1">IFERROR(__xludf.DUMMYFUNCTION("""COMPUTED_VALUE"""),"")</f>
        <v/>
      </c>
      <c r="L24" s="4" t="str">
        <f ca="1">IFERROR(__xludf.DUMMYFUNCTION("""COMPUTED_VALUE"""),"")</f>
        <v/>
      </c>
      <c r="M24" s="4" t="str">
        <f ca="1">IFERROR(__xludf.DUMMYFUNCTION("""COMPUTED_VALUE"""),"")</f>
        <v/>
      </c>
      <c r="N24" s="4" t="str">
        <f ca="1">IFERROR(__xludf.DUMMYFUNCTION("""COMPUTED_VALUE"""),"")</f>
        <v/>
      </c>
    </row>
    <row r="25" spans="1:14" x14ac:dyDescent="0.3">
      <c r="A25" s="30" t="str">
        <f ca="1">IFERROR(__xludf.DUMMYFUNCTION("""COMPUTED_VALUE"""),"")</f>
        <v/>
      </c>
      <c r="B25" s="14" t="str">
        <f ca="1">IFERROR(__xludf.DUMMYFUNCTION("""COMPUTED_VALUE"""),"")</f>
        <v/>
      </c>
      <c r="C25" s="14" t="str">
        <f ca="1">IFERROR(__xludf.DUMMYFUNCTION("""COMPUTED_VALUE"""),"")</f>
        <v/>
      </c>
      <c r="D25" s="15" t="str">
        <f ca="1">IFERROR(__xludf.DUMMYFUNCTION("""COMPUTED_VALUE"""),"")</f>
        <v/>
      </c>
      <c r="E25" s="15" t="str">
        <f ca="1">IFERROR(__xludf.DUMMYFUNCTION("""COMPUTED_VALUE"""),"")</f>
        <v/>
      </c>
      <c r="F25" s="26" t="str">
        <f ca="1">IFERROR(__xludf.DUMMYFUNCTION("""COMPUTED_VALUE"""),"")</f>
        <v/>
      </c>
      <c r="G25" s="71" t="str">
        <f ca="1">IFERROR(__xludf.DUMMYFUNCTION("""COMPUTED_VALUE"""),"")</f>
        <v/>
      </c>
      <c r="H25" s="23" t="str">
        <f ca="1">IFERROR(__xludf.DUMMYFUNCTION("""COMPUTED_VALUE"""),"")</f>
        <v/>
      </c>
      <c r="I25" s="1" t="str">
        <f ca="1">IFERROR(__xludf.DUMMYFUNCTION("""COMPUTED_VALUE"""),"")</f>
        <v/>
      </c>
      <c r="J25" s="4" t="str">
        <f ca="1">IFERROR(__xludf.DUMMYFUNCTION("""COMPUTED_VALUE"""),"")</f>
        <v/>
      </c>
      <c r="K25" s="4" t="str">
        <f ca="1">IFERROR(__xludf.DUMMYFUNCTION("""COMPUTED_VALUE"""),"")</f>
        <v/>
      </c>
      <c r="L25" s="4" t="str">
        <f ca="1">IFERROR(__xludf.DUMMYFUNCTION("""COMPUTED_VALUE"""),"")</f>
        <v/>
      </c>
      <c r="M25" s="4" t="str">
        <f ca="1">IFERROR(__xludf.DUMMYFUNCTION("""COMPUTED_VALUE"""),"")</f>
        <v/>
      </c>
      <c r="N25" s="4" t="str">
        <f ca="1">IFERROR(__xludf.DUMMYFUNCTION("""COMPUTED_VALUE"""),"")</f>
        <v/>
      </c>
    </row>
    <row r="26" spans="1:14" ht="15" x14ac:dyDescent="0.3">
      <c r="A26" s="52" t="str">
        <f ca="1">IFERROR(__xludf.DUMMYFUNCTION("""COMPUTED_VALUE"""),"Tallinn")</f>
        <v>Tallinn</v>
      </c>
      <c r="B26" s="25">
        <f ca="1">IFERROR(__xludf.DUMMYFUNCTION("""COMPUTED_VALUE"""),266)</f>
        <v>266</v>
      </c>
      <c r="C26" s="25">
        <f ca="1">IFERROR(__xludf.DUMMYFUNCTION("""COMPUTED_VALUE"""),228)</f>
        <v>228</v>
      </c>
      <c r="D26" s="25">
        <f ca="1">IFERROR(__xludf.DUMMYFUNCTION("""COMPUTED_VALUE"""),276)</f>
        <v>276</v>
      </c>
      <c r="E26" s="25">
        <f ca="1">IFERROR(__xludf.DUMMYFUNCTION("""COMPUTED_VALUE"""),246)</f>
        <v>246</v>
      </c>
      <c r="F26" s="26" t="str">
        <f ca="1">IFERROR(__xludf.DUMMYFUNCTION("""COMPUTED_VALUE"""),"")</f>
        <v/>
      </c>
      <c r="G26" s="71" t="str">
        <f ca="1">IFERROR(__xludf.DUMMYFUNCTION("""COMPUTED_VALUE"""),"")</f>
        <v/>
      </c>
      <c r="H26" s="23" t="str">
        <f ca="1">IFERROR(__xludf.DUMMYFUNCTION("""COMPUTED_VALUE"""),"")</f>
        <v/>
      </c>
      <c r="I26" s="1" t="str">
        <f ca="1">IFERROR(__xludf.DUMMYFUNCTION("""COMPUTED_VALUE"""),"")</f>
        <v/>
      </c>
      <c r="J26" s="4" t="str">
        <f ca="1">IFERROR(__xludf.DUMMYFUNCTION("""COMPUTED_VALUE"""),"")</f>
        <v/>
      </c>
      <c r="K26" s="4" t="str">
        <f ca="1">IFERROR(__xludf.DUMMYFUNCTION("""COMPUTED_VALUE"""),"")</f>
        <v/>
      </c>
      <c r="L26" s="4" t="str">
        <f ca="1">IFERROR(__xludf.DUMMYFUNCTION("""COMPUTED_VALUE"""),"")</f>
        <v/>
      </c>
      <c r="M26" s="4" t="str">
        <f ca="1">IFERROR(__xludf.DUMMYFUNCTION("""COMPUTED_VALUE"""),"")</f>
        <v/>
      </c>
      <c r="N26" s="4" t="str">
        <f ca="1">IFERROR(__xludf.DUMMYFUNCTION("""COMPUTED_VALUE"""),"")</f>
        <v/>
      </c>
    </row>
    <row r="27" spans="1:14" ht="15" x14ac:dyDescent="0.3">
      <c r="A27" s="53"/>
      <c r="B27" s="27">
        <f ca="1">IFERROR(__xludf.DUMMYFUNCTION("""COMPUTED_VALUE"""),279)</f>
        <v>279</v>
      </c>
      <c r="C27" s="27">
        <f ca="1">IFERROR(__xludf.DUMMYFUNCTION("""COMPUTED_VALUE"""),271)</f>
        <v>271</v>
      </c>
      <c r="D27" s="27">
        <f ca="1">IFERROR(__xludf.DUMMYFUNCTION("""COMPUTED_VALUE"""),294)</f>
        <v>294</v>
      </c>
      <c r="E27" s="27">
        <f ca="1">IFERROR(__xludf.DUMMYFUNCTION("""COMPUTED_VALUE"""),234)</f>
        <v>234</v>
      </c>
      <c r="F27" s="26" t="str">
        <f ca="1">IFERROR(__xludf.DUMMYFUNCTION("""COMPUTED_VALUE"""),"")</f>
        <v/>
      </c>
      <c r="G27" s="71" t="str">
        <f ca="1">IFERROR(__xludf.DUMMYFUNCTION("""COMPUTED_VALUE"""),"")</f>
        <v/>
      </c>
      <c r="H27" s="23" t="str">
        <f ca="1">IFERROR(__xludf.DUMMYFUNCTION("""COMPUTED_VALUE"""),"")</f>
        <v/>
      </c>
      <c r="I27" s="1" t="str">
        <f ca="1">IFERROR(__xludf.DUMMYFUNCTION("""COMPUTED_VALUE"""),"")</f>
        <v/>
      </c>
      <c r="J27" s="4" t="str">
        <f ca="1">IFERROR(__xludf.DUMMYFUNCTION("""COMPUTED_VALUE"""),"")</f>
        <v/>
      </c>
      <c r="K27" s="4" t="str">
        <f ca="1">IFERROR(__xludf.DUMMYFUNCTION("""COMPUTED_VALUE"""),"")</f>
        <v/>
      </c>
      <c r="L27" s="4" t="str">
        <f ca="1">IFERROR(__xludf.DUMMYFUNCTION("""COMPUTED_VALUE"""),"")</f>
        <v/>
      </c>
      <c r="M27" s="4" t="str">
        <f ca="1">IFERROR(__xludf.DUMMYFUNCTION("""COMPUTED_VALUE"""),"")</f>
        <v/>
      </c>
      <c r="N27" s="4" t="str">
        <f ca="1">IFERROR(__xludf.DUMMYFUNCTION("""COMPUTED_VALUE"""),"")</f>
        <v/>
      </c>
    </row>
    <row r="28" spans="1:14" ht="15" x14ac:dyDescent="0.3">
      <c r="A28" s="42"/>
      <c r="B28" s="28">
        <f ca="1">IFERROR(__xludf.DUMMYFUNCTION("""COMPUTED_VALUE"""),545)</f>
        <v>545</v>
      </c>
      <c r="C28" s="28">
        <f ca="1">IFERROR(__xludf.DUMMYFUNCTION("""COMPUTED_VALUE"""),499)</f>
        <v>499</v>
      </c>
      <c r="D28" s="28">
        <f ca="1">IFERROR(__xludf.DUMMYFUNCTION("""COMPUTED_VALUE"""),570)</f>
        <v>570</v>
      </c>
      <c r="E28" s="28">
        <f ca="1">IFERROR(__xludf.DUMMYFUNCTION("""COMPUTED_VALUE"""),480)</f>
        <v>480</v>
      </c>
      <c r="F28" s="29">
        <f ca="1">IFERROR(__xludf.DUMMYFUNCTION("""COMPUTED_VALUE"""),2094)</f>
        <v>2094</v>
      </c>
      <c r="G28" s="71">
        <f ca="1">IFERROR(__xludf.DUMMYFUNCTION("""COMPUTED_VALUE"""),1)</f>
        <v>1</v>
      </c>
      <c r="H28" s="23" t="str">
        <f ca="1">IFERROR(__xludf.DUMMYFUNCTION("""COMPUTED_VALUE"""),"")</f>
        <v/>
      </c>
      <c r="I28" s="1" t="str">
        <f ca="1">IFERROR(__xludf.DUMMYFUNCTION("""COMPUTED_VALUE"""),"")</f>
        <v/>
      </c>
      <c r="J28" s="4" t="str">
        <f ca="1">IFERROR(__xludf.DUMMYFUNCTION("""COMPUTED_VALUE"""),"")</f>
        <v/>
      </c>
      <c r="K28" s="4" t="str">
        <f ca="1">IFERROR(__xludf.DUMMYFUNCTION("""COMPUTED_VALUE"""),"")</f>
        <v/>
      </c>
      <c r="L28" s="4" t="str">
        <f ca="1">IFERROR(__xludf.DUMMYFUNCTION("""COMPUTED_VALUE"""),"")</f>
        <v/>
      </c>
      <c r="M28" s="4" t="str">
        <f ca="1">IFERROR(__xludf.DUMMYFUNCTION("""COMPUTED_VALUE"""),"")</f>
        <v/>
      </c>
      <c r="N28" s="4" t="str">
        <f ca="1">IFERROR(__xludf.DUMMYFUNCTION("""COMPUTED_VALUE"""),"")</f>
        <v/>
      </c>
    </row>
    <row r="29" spans="1:14" x14ac:dyDescent="0.3">
      <c r="A29" s="30" t="str">
        <f ca="1">IFERROR(__xludf.DUMMYFUNCTION("""COMPUTED_VALUE"""),"")</f>
        <v/>
      </c>
      <c r="B29" s="14" t="str">
        <f ca="1">IFERROR(__xludf.DUMMYFUNCTION("""COMPUTED_VALUE"""),"")</f>
        <v/>
      </c>
      <c r="C29" s="14" t="str">
        <f ca="1">IFERROR(__xludf.DUMMYFUNCTION("""COMPUTED_VALUE"""),"")</f>
        <v/>
      </c>
      <c r="D29" s="15" t="str">
        <f ca="1">IFERROR(__xludf.DUMMYFUNCTION("""COMPUTED_VALUE"""),"")</f>
        <v/>
      </c>
      <c r="E29" s="15" t="str">
        <f ca="1">IFERROR(__xludf.DUMMYFUNCTION("""COMPUTED_VALUE"""),"")</f>
        <v/>
      </c>
      <c r="F29" s="26" t="str">
        <f ca="1">IFERROR(__xludf.DUMMYFUNCTION("""COMPUTED_VALUE"""),"")</f>
        <v/>
      </c>
      <c r="G29" s="71" t="str">
        <f ca="1">IFERROR(__xludf.DUMMYFUNCTION("""COMPUTED_VALUE"""),"")</f>
        <v/>
      </c>
      <c r="H29" s="23" t="str">
        <f ca="1">IFERROR(__xludf.DUMMYFUNCTION("""COMPUTED_VALUE"""),"")</f>
        <v/>
      </c>
      <c r="I29" s="1" t="str">
        <f ca="1">IFERROR(__xludf.DUMMYFUNCTION("""COMPUTED_VALUE"""),"")</f>
        <v/>
      </c>
      <c r="J29" s="4" t="str">
        <f ca="1">IFERROR(__xludf.DUMMYFUNCTION("""COMPUTED_VALUE"""),"")</f>
        <v/>
      </c>
      <c r="K29" s="4" t="str">
        <f ca="1">IFERROR(__xludf.DUMMYFUNCTION("""COMPUTED_VALUE"""),"")</f>
        <v/>
      </c>
      <c r="L29" s="4" t="str">
        <f ca="1">IFERROR(__xludf.DUMMYFUNCTION("""COMPUTED_VALUE"""),"")</f>
        <v/>
      </c>
      <c r="M29" s="4" t="str">
        <f ca="1">IFERROR(__xludf.DUMMYFUNCTION("""COMPUTED_VALUE"""),"")</f>
        <v/>
      </c>
      <c r="N29" s="4" t="str">
        <f ca="1">IFERROR(__xludf.DUMMYFUNCTION("""COMPUTED_VALUE"""),"")</f>
        <v/>
      </c>
    </row>
    <row r="30" spans="1:14" ht="15" x14ac:dyDescent="0.3">
      <c r="A30" s="52" t="str">
        <f ca="1">IFERROR(__xludf.DUMMYFUNCTION("""COMPUTED_VALUE"""),"Viru")</f>
        <v>Viru</v>
      </c>
      <c r="B30" s="25">
        <f ca="1">IFERROR(__xludf.DUMMYFUNCTION("""COMPUTED_VALUE"""),280)</f>
        <v>280</v>
      </c>
      <c r="C30" s="25">
        <f ca="1">IFERROR(__xludf.DUMMYFUNCTION("""COMPUTED_VALUE"""),261)</f>
        <v>261</v>
      </c>
      <c r="D30" s="25">
        <f ca="1">IFERROR(__xludf.DUMMYFUNCTION("""COMPUTED_VALUE"""),269)</f>
        <v>269</v>
      </c>
      <c r="E30" s="25">
        <f ca="1">IFERROR(__xludf.DUMMYFUNCTION("""COMPUTED_VALUE"""),239)</f>
        <v>239</v>
      </c>
      <c r="F30" s="26" t="str">
        <f ca="1">IFERROR(__xludf.DUMMYFUNCTION("""COMPUTED_VALUE"""),"")</f>
        <v/>
      </c>
      <c r="G30" s="71" t="str">
        <f ca="1">IFERROR(__xludf.DUMMYFUNCTION("""COMPUTED_VALUE"""),"")</f>
        <v/>
      </c>
      <c r="H30" s="23" t="str">
        <f ca="1">IFERROR(__xludf.DUMMYFUNCTION("""COMPUTED_VALUE"""),"")</f>
        <v/>
      </c>
      <c r="I30" s="1" t="str">
        <f ca="1">IFERROR(__xludf.DUMMYFUNCTION("""COMPUTED_VALUE"""),"")</f>
        <v/>
      </c>
      <c r="J30" s="4" t="str">
        <f ca="1">IFERROR(__xludf.DUMMYFUNCTION("""COMPUTED_VALUE"""),"")</f>
        <v/>
      </c>
      <c r="K30" s="4" t="str">
        <f ca="1">IFERROR(__xludf.DUMMYFUNCTION("""COMPUTED_VALUE"""),"")</f>
        <v/>
      </c>
      <c r="L30" s="4" t="str">
        <f ca="1">IFERROR(__xludf.DUMMYFUNCTION("""COMPUTED_VALUE"""),"")</f>
        <v/>
      </c>
      <c r="M30" s="4" t="str">
        <f ca="1">IFERROR(__xludf.DUMMYFUNCTION("""COMPUTED_VALUE"""),"")</f>
        <v/>
      </c>
      <c r="N30" s="4" t="str">
        <f ca="1">IFERROR(__xludf.DUMMYFUNCTION("""COMPUTED_VALUE"""),"")</f>
        <v/>
      </c>
    </row>
    <row r="31" spans="1:14" ht="15" x14ac:dyDescent="0.3">
      <c r="A31" s="53"/>
      <c r="B31" s="27">
        <f ca="1">IFERROR(__xludf.DUMMYFUNCTION("""COMPUTED_VALUE"""),143)</f>
        <v>143</v>
      </c>
      <c r="C31" s="27">
        <f ca="1">IFERROR(__xludf.DUMMYFUNCTION("""COMPUTED_VALUE"""),245)</f>
        <v>245</v>
      </c>
      <c r="D31" s="27">
        <f ca="1">IFERROR(__xludf.DUMMYFUNCTION("""COMPUTED_VALUE"""),263)</f>
        <v>263</v>
      </c>
      <c r="E31" s="27">
        <f ca="1">IFERROR(__xludf.DUMMYFUNCTION("""COMPUTED_VALUE"""),218)</f>
        <v>218</v>
      </c>
      <c r="F31" s="26" t="str">
        <f ca="1">IFERROR(__xludf.DUMMYFUNCTION("""COMPUTED_VALUE"""),"")</f>
        <v/>
      </c>
      <c r="G31" s="71" t="str">
        <f ca="1">IFERROR(__xludf.DUMMYFUNCTION("""COMPUTED_VALUE"""),"")</f>
        <v/>
      </c>
      <c r="H31" s="23" t="str">
        <f ca="1">IFERROR(__xludf.DUMMYFUNCTION("""COMPUTED_VALUE"""),"")</f>
        <v/>
      </c>
      <c r="I31" s="1" t="str">
        <f ca="1">IFERROR(__xludf.DUMMYFUNCTION("""COMPUTED_VALUE"""),"")</f>
        <v/>
      </c>
      <c r="J31" s="4" t="str">
        <f ca="1">IFERROR(__xludf.DUMMYFUNCTION("""COMPUTED_VALUE"""),"")</f>
        <v/>
      </c>
      <c r="K31" s="4" t="str">
        <f ca="1">IFERROR(__xludf.DUMMYFUNCTION("""COMPUTED_VALUE"""),"")</f>
        <v/>
      </c>
      <c r="L31" s="4" t="str">
        <f ca="1">IFERROR(__xludf.DUMMYFUNCTION("""COMPUTED_VALUE"""),"")</f>
        <v/>
      </c>
      <c r="M31" s="4" t="str">
        <f ca="1">IFERROR(__xludf.DUMMYFUNCTION("""COMPUTED_VALUE"""),"")</f>
        <v/>
      </c>
      <c r="N31" s="4" t="str">
        <f ca="1">IFERROR(__xludf.DUMMYFUNCTION("""COMPUTED_VALUE"""),"")</f>
        <v/>
      </c>
    </row>
    <row r="32" spans="1:14" ht="15" x14ac:dyDescent="0.3">
      <c r="A32" s="42"/>
      <c r="B32" s="28">
        <f ca="1">IFERROR(__xludf.DUMMYFUNCTION("""COMPUTED_VALUE"""),423)</f>
        <v>423</v>
      </c>
      <c r="C32" s="28">
        <f ca="1">IFERROR(__xludf.DUMMYFUNCTION("""COMPUTED_VALUE"""),506)</f>
        <v>506</v>
      </c>
      <c r="D32" s="28">
        <f ca="1">IFERROR(__xludf.DUMMYFUNCTION("""COMPUTED_VALUE"""),532)</f>
        <v>532</v>
      </c>
      <c r="E32" s="28">
        <f ca="1">IFERROR(__xludf.DUMMYFUNCTION("""COMPUTED_VALUE"""),457)</f>
        <v>457</v>
      </c>
      <c r="F32" s="29">
        <f ca="1">IFERROR(__xludf.DUMMYFUNCTION("""COMPUTED_VALUE"""),1918)</f>
        <v>1918</v>
      </c>
      <c r="G32" s="71">
        <f ca="1">IFERROR(__xludf.DUMMYFUNCTION("""COMPUTED_VALUE"""),7)</f>
        <v>7</v>
      </c>
      <c r="H32" s="4" t="str">
        <f ca="1">IFERROR(__xludf.DUMMYFUNCTION("""COMPUTED_VALUE"""),"")</f>
        <v/>
      </c>
      <c r="I32" s="4" t="str">
        <f ca="1">IFERROR(__xludf.DUMMYFUNCTION("""COMPUTED_VALUE"""),"")</f>
        <v/>
      </c>
      <c r="J32" s="4" t="str">
        <f ca="1">IFERROR(__xludf.DUMMYFUNCTION("""COMPUTED_VALUE"""),"")</f>
        <v/>
      </c>
      <c r="K32" s="4" t="str">
        <f ca="1">IFERROR(__xludf.DUMMYFUNCTION("""COMPUTED_VALUE"""),"")</f>
        <v/>
      </c>
      <c r="L32" s="4" t="str">
        <f ca="1">IFERROR(__xludf.DUMMYFUNCTION("""COMPUTED_VALUE"""),"")</f>
        <v/>
      </c>
      <c r="M32" s="4" t="str">
        <f ca="1">IFERROR(__xludf.DUMMYFUNCTION("""COMPUTED_VALUE"""),"")</f>
        <v/>
      </c>
      <c r="N32" s="4" t="str">
        <f ca="1">IFERROR(__xludf.DUMMYFUNCTION("""COMPUTED_VALUE"""),"")</f>
        <v/>
      </c>
    </row>
    <row r="33" spans="1:14" x14ac:dyDescent="0.3">
      <c r="A33" s="30" t="str">
        <f ca="1">IFERROR(__xludf.DUMMYFUNCTION("""COMPUTED_VALUE"""),"")</f>
        <v/>
      </c>
      <c r="B33" s="13" t="str">
        <f ca="1">IFERROR(__xludf.DUMMYFUNCTION("""COMPUTED_VALUE"""),"")</f>
        <v/>
      </c>
      <c r="C33" s="13" t="str">
        <f ca="1">IFERROR(__xludf.DUMMYFUNCTION("""COMPUTED_VALUE"""),"")</f>
        <v/>
      </c>
      <c r="D33" s="13" t="str">
        <f ca="1">IFERROR(__xludf.DUMMYFUNCTION("""COMPUTED_VALUE"""),"")</f>
        <v/>
      </c>
      <c r="E33" s="13" t="str">
        <f ca="1">IFERROR(__xludf.DUMMYFUNCTION("""COMPUTED_VALUE"""),"")</f>
        <v/>
      </c>
      <c r="F33" s="31" t="str">
        <f ca="1">IFERROR(__xludf.DUMMYFUNCTION("""COMPUTED_VALUE"""),"")</f>
        <v/>
      </c>
      <c r="G33" s="64" t="str">
        <f ca="1">IFERROR(__xludf.DUMMYFUNCTION("""COMPUTED_VALUE"""),"")</f>
        <v/>
      </c>
      <c r="H33" s="4" t="str">
        <f ca="1">IFERROR(__xludf.DUMMYFUNCTION("""COMPUTED_VALUE"""),"")</f>
        <v/>
      </c>
      <c r="I33" s="4" t="str">
        <f ca="1">IFERROR(__xludf.DUMMYFUNCTION("""COMPUTED_VALUE"""),"")</f>
        <v/>
      </c>
      <c r="J33" s="4" t="str">
        <f ca="1">IFERROR(__xludf.DUMMYFUNCTION("""COMPUTED_VALUE"""),"")</f>
        <v/>
      </c>
      <c r="K33" s="4" t="str">
        <f ca="1">IFERROR(__xludf.DUMMYFUNCTION("""COMPUTED_VALUE"""),"")</f>
        <v/>
      </c>
      <c r="L33" s="4" t="str">
        <f ca="1">IFERROR(__xludf.DUMMYFUNCTION("""COMPUTED_VALUE"""),"")</f>
        <v/>
      </c>
      <c r="M33" s="4" t="str">
        <f ca="1">IFERROR(__xludf.DUMMYFUNCTION("""COMPUTED_VALUE"""),"")</f>
        <v/>
      </c>
      <c r="N33" s="4" t="str">
        <f ca="1">IFERROR(__xludf.DUMMYFUNCTION("""COMPUTED_VALUE"""),"")</f>
        <v/>
      </c>
    </row>
    <row r="34" spans="1:14" ht="15" x14ac:dyDescent="0.3">
      <c r="A34" s="52" t="str">
        <f ca="1">IFERROR(__xludf.DUMMYFUNCTION("""COMPUTED_VALUE"""),"Lääne")</f>
        <v>Lääne</v>
      </c>
      <c r="B34" s="25">
        <f ca="1">IFERROR(__xludf.DUMMYFUNCTION("""COMPUTED_VALUE"""),258)</f>
        <v>258</v>
      </c>
      <c r="C34" s="25">
        <f ca="1">IFERROR(__xludf.DUMMYFUNCTION("""COMPUTED_VALUE"""),172)</f>
        <v>172</v>
      </c>
      <c r="D34" s="25">
        <f ca="1">IFERROR(__xludf.DUMMYFUNCTION("""COMPUTED_VALUE"""),274)</f>
        <v>274</v>
      </c>
      <c r="E34" s="25">
        <f ca="1">IFERROR(__xludf.DUMMYFUNCTION("""COMPUTED_VALUE"""),149)</f>
        <v>149</v>
      </c>
      <c r="F34" s="26" t="str">
        <f ca="1">IFERROR(__xludf.DUMMYFUNCTION("""COMPUTED_VALUE"""),"")</f>
        <v/>
      </c>
      <c r="G34" s="71" t="str">
        <f ca="1">IFERROR(__xludf.DUMMYFUNCTION("""COMPUTED_VALUE"""),"")</f>
        <v/>
      </c>
      <c r="H34" s="4" t="str">
        <f ca="1">IFERROR(__xludf.DUMMYFUNCTION("""COMPUTED_VALUE"""),"")</f>
        <v/>
      </c>
      <c r="I34" s="4" t="str">
        <f ca="1">IFERROR(__xludf.DUMMYFUNCTION("""COMPUTED_VALUE"""),"")</f>
        <v/>
      </c>
      <c r="J34" s="4" t="str">
        <f ca="1">IFERROR(__xludf.DUMMYFUNCTION("""COMPUTED_VALUE"""),"")</f>
        <v/>
      </c>
      <c r="K34" s="4" t="str">
        <f ca="1">IFERROR(__xludf.DUMMYFUNCTION("""COMPUTED_VALUE"""),"")</f>
        <v/>
      </c>
      <c r="L34" s="4" t="str">
        <f ca="1">IFERROR(__xludf.DUMMYFUNCTION("""COMPUTED_VALUE"""),"")</f>
        <v/>
      </c>
      <c r="M34" s="4" t="str">
        <f ca="1">IFERROR(__xludf.DUMMYFUNCTION("""COMPUTED_VALUE"""),"")</f>
        <v/>
      </c>
      <c r="N34" s="4" t="str">
        <f ca="1">IFERROR(__xludf.DUMMYFUNCTION("""COMPUTED_VALUE"""),"")</f>
        <v/>
      </c>
    </row>
    <row r="35" spans="1:14" ht="15" x14ac:dyDescent="0.3">
      <c r="A35" s="53"/>
      <c r="B35" s="27">
        <f ca="1">IFERROR(__xludf.DUMMYFUNCTION("""COMPUTED_VALUE"""),218)</f>
        <v>218</v>
      </c>
      <c r="C35" s="27">
        <f ca="1">IFERROR(__xludf.DUMMYFUNCTION("""COMPUTED_VALUE"""),194)</f>
        <v>194</v>
      </c>
      <c r="D35" s="27">
        <f ca="1">IFERROR(__xludf.DUMMYFUNCTION("""COMPUTED_VALUE"""),258)</f>
        <v>258</v>
      </c>
      <c r="E35" s="27">
        <f ca="1">IFERROR(__xludf.DUMMYFUNCTION("""COMPUTED_VALUE"""),147)</f>
        <v>147</v>
      </c>
      <c r="F35" s="26" t="str">
        <f ca="1">IFERROR(__xludf.DUMMYFUNCTION("""COMPUTED_VALUE"""),"")</f>
        <v/>
      </c>
      <c r="G35" s="71" t="str">
        <f ca="1">IFERROR(__xludf.DUMMYFUNCTION("""COMPUTED_VALUE"""),"")</f>
        <v/>
      </c>
      <c r="H35" s="4" t="str">
        <f ca="1">IFERROR(__xludf.DUMMYFUNCTION("""COMPUTED_VALUE"""),"")</f>
        <v/>
      </c>
      <c r="I35" s="4" t="str">
        <f ca="1">IFERROR(__xludf.DUMMYFUNCTION("""COMPUTED_VALUE"""),"")</f>
        <v/>
      </c>
      <c r="J35" s="4" t="str">
        <f ca="1">IFERROR(__xludf.DUMMYFUNCTION("""COMPUTED_VALUE"""),"")</f>
        <v/>
      </c>
      <c r="K35" s="4" t="str">
        <f ca="1">IFERROR(__xludf.DUMMYFUNCTION("""COMPUTED_VALUE"""),"")</f>
        <v/>
      </c>
      <c r="L35" s="4" t="str">
        <f ca="1">IFERROR(__xludf.DUMMYFUNCTION("""COMPUTED_VALUE"""),"")</f>
        <v/>
      </c>
      <c r="M35" s="4" t="str">
        <f ca="1">IFERROR(__xludf.DUMMYFUNCTION("""COMPUTED_VALUE"""),"")</f>
        <v/>
      </c>
      <c r="N35" s="4" t="str">
        <f ca="1">IFERROR(__xludf.DUMMYFUNCTION("""COMPUTED_VALUE"""),"")</f>
        <v/>
      </c>
    </row>
    <row r="36" spans="1:14" ht="15" x14ac:dyDescent="0.3">
      <c r="A36" s="42"/>
      <c r="B36" s="28">
        <f ca="1">IFERROR(__xludf.DUMMYFUNCTION("""COMPUTED_VALUE"""),476)</f>
        <v>476</v>
      </c>
      <c r="C36" s="28">
        <f ca="1">IFERROR(__xludf.DUMMYFUNCTION("""COMPUTED_VALUE"""),366)</f>
        <v>366</v>
      </c>
      <c r="D36" s="28">
        <f ca="1">IFERROR(__xludf.DUMMYFUNCTION("""COMPUTED_VALUE"""),532)</f>
        <v>532</v>
      </c>
      <c r="E36" s="28">
        <f ca="1">IFERROR(__xludf.DUMMYFUNCTION("""COMPUTED_VALUE"""),296)</f>
        <v>296</v>
      </c>
      <c r="F36" s="29">
        <f ca="1">IFERROR(__xludf.DUMMYFUNCTION("""COMPUTED_VALUE"""),1670)</f>
        <v>1670</v>
      </c>
      <c r="G36" s="71">
        <f ca="1">IFERROR(__xludf.DUMMYFUNCTION("""COMPUTED_VALUE"""),13)</f>
        <v>13</v>
      </c>
      <c r="H36" s="4" t="str">
        <f ca="1">IFERROR(__xludf.DUMMYFUNCTION("""COMPUTED_VALUE"""),"")</f>
        <v/>
      </c>
      <c r="I36" s="4" t="str">
        <f ca="1">IFERROR(__xludf.DUMMYFUNCTION("""COMPUTED_VALUE"""),"")</f>
        <v/>
      </c>
      <c r="J36" s="4" t="str">
        <f ca="1">IFERROR(__xludf.DUMMYFUNCTION("""COMPUTED_VALUE"""),"")</f>
        <v/>
      </c>
      <c r="K36" s="4" t="str">
        <f ca="1">IFERROR(__xludf.DUMMYFUNCTION("""COMPUTED_VALUE"""),"")</f>
        <v/>
      </c>
      <c r="L36" s="4" t="str">
        <f ca="1">IFERROR(__xludf.DUMMYFUNCTION("""COMPUTED_VALUE"""),"")</f>
        <v/>
      </c>
      <c r="M36" s="4" t="str">
        <f ca="1">IFERROR(__xludf.DUMMYFUNCTION("""COMPUTED_VALUE"""),"")</f>
        <v/>
      </c>
      <c r="N36" s="4" t="str">
        <f ca="1">IFERROR(__xludf.DUMMYFUNCTION("""COMPUTED_VALUE"""),"")</f>
        <v/>
      </c>
    </row>
    <row r="37" spans="1:14" x14ac:dyDescent="0.3">
      <c r="A37" s="30" t="str">
        <f ca="1">IFERROR(__xludf.DUMMYFUNCTION("""COMPUTED_VALUE"""),"")</f>
        <v/>
      </c>
      <c r="B37" s="13" t="str">
        <f ca="1">IFERROR(__xludf.DUMMYFUNCTION("""COMPUTED_VALUE"""),"")</f>
        <v/>
      </c>
      <c r="C37" s="13" t="str">
        <f ca="1">IFERROR(__xludf.DUMMYFUNCTION("""COMPUTED_VALUE"""),"")</f>
        <v/>
      </c>
      <c r="D37" s="13" t="str">
        <f ca="1">IFERROR(__xludf.DUMMYFUNCTION("""COMPUTED_VALUE"""),"")</f>
        <v/>
      </c>
      <c r="E37" s="13" t="str">
        <f ca="1">IFERROR(__xludf.DUMMYFUNCTION("""COMPUTED_VALUE"""),"")</f>
        <v/>
      </c>
      <c r="F37" s="31" t="str">
        <f ca="1">IFERROR(__xludf.DUMMYFUNCTION("""COMPUTED_VALUE"""),"")</f>
        <v/>
      </c>
      <c r="G37" s="64" t="str">
        <f ca="1">IFERROR(__xludf.DUMMYFUNCTION("""COMPUTED_VALUE"""),"")</f>
        <v/>
      </c>
      <c r="H37" s="4" t="str">
        <f ca="1">IFERROR(__xludf.DUMMYFUNCTION("""COMPUTED_VALUE"""),"")</f>
        <v/>
      </c>
      <c r="I37" s="4" t="str">
        <f ca="1">IFERROR(__xludf.DUMMYFUNCTION("""COMPUTED_VALUE"""),"")</f>
        <v/>
      </c>
      <c r="J37" s="4" t="str">
        <f ca="1">IFERROR(__xludf.DUMMYFUNCTION("""COMPUTED_VALUE"""),"")</f>
        <v/>
      </c>
      <c r="K37" s="4" t="str">
        <f ca="1">IFERROR(__xludf.DUMMYFUNCTION("""COMPUTED_VALUE"""),"")</f>
        <v/>
      </c>
      <c r="L37" s="4" t="str">
        <f ca="1">IFERROR(__xludf.DUMMYFUNCTION("""COMPUTED_VALUE"""),"")</f>
        <v/>
      </c>
      <c r="M37" s="4" t="str">
        <f ca="1">IFERROR(__xludf.DUMMYFUNCTION("""COMPUTED_VALUE"""),"")</f>
        <v/>
      </c>
      <c r="N37" s="4" t="str">
        <f ca="1">IFERROR(__xludf.DUMMYFUNCTION("""COMPUTED_VALUE"""),"")</f>
        <v/>
      </c>
    </row>
    <row r="38" spans="1:14" ht="15" x14ac:dyDescent="0.3">
      <c r="A38" s="52" t="str">
        <f ca="1">IFERROR(__xludf.DUMMYFUNCTION("""COMPUTED_VALUE"""),"Sakala")</f>
        <v>Sakala</v>
      </c>
      <c r="B38" s="25">
        <f ca="1">IFERROR(__xludf.DUMMYFUNCTION("""COMPUTED_VALUE"""),91)</f>
        <v>91</v>
      </c>
      <c r="C38" s="25">
        <f ca="1">IFERROR(__xludf.DUMMYFUNCTION("""COMPUTED_VALUE"""),252)</f>
        <v>252</v>
      </c>
      <c r="D38" s="25">
        <f ca="1">IFERROR(__xludf.DUMMYFUNCTION("""COMPUTED_VALUE"""),279)</f>
        <v>279</v>
      </c>
      <c r="E38" s="25">
        <f ca="1">IFERROR(__xludf.DUMMYFUNCTION("""COMPUTED_VALUE"""),218)</f>
        <v>218</v>
      </c>
      <c r="F38" s="26" t="str">
        <f ca="1">IFERROR(__xludf.DUMMYFUNCTION("""COMPUTED_VALUE"""),"")</f>
        <v/>
      </c>
      <c r="G38" s="71" t="str">
        <f ca="1">IFERROR(__xludf.DUMMYFUNCTION("""COMPUTED_VALUE"""),"")</f>
        <v/>
      </c>
      <c r="H38" s="4" t="str">
        <f ca="1">IFERROR(__xludf.DUMMYFUNCTION("""COMPUTED_VALUE"""),"")</f>
        <v/>
      </c>
      <c r="I38" s="4" t="str">
        <f ca="1">IFERROR(__xludf.DUMMYFUNCTION("""COMPUTED_VALUE"""),"")</f>
        <v/>
      </c>
      <c r="J38" s="4" t="str">
        <f ca="1">IFERROR(__xludf.DUMMYFUNCTION("""COMPUTED_VALUE"""),"")</f>
        <v/>
      </c>
      <c r="K38" s="4" t="str">
        <f ca="1">IFERROR(__xludf.DUMMYFUNCTION("""COMPUTED_VALUE"""),"")</f>
        <v/>
      </c>
      <c r="L38" s="4" t="str">
        <f ca="1">IFERROR(__xludf.DUMMYFUNCTION("""COMPUTED_VALUE"""),"")</f>
        <v/>
      </c>
      <c r="M38" s="4" t="str">
        <f ca="1">IFERROR(__xludf.DUMMYFUNCTION("""COMPUTED_VALUE"""),"")</f>
        <v/>
      </c>
      <c r="N38" s="4" t="str">
        <f ca="1">IFERROR(__xludf.DUMMYFUNCTION("""COMPUTED_VALUE"""),"")</f>
        <v/>
      </c>
    </row>
    <row r="39" spans="1:14" ht="15" x14ac:dyDescent="0.3">
      <c r="A39" s="53"/>
      <c r="B39" s="27">
        <f ca="1">IFERROR(__xludf.DUMMYFUNCTION("""COMPUTED_VALUE"""),248)</f>
        <v>248</v>
      </c>
      <c r="C39" s="27">
        <f ca="1">IFERROR(__xludf.DUMMYFUNCTION("""COMPUTED_VALUE"""),222)</f>
        <v>222</v>
      </c>
      <c r="D39" s="27">
        <f ca="1">IFERROR(__xludf.DUMMYFUNCTION("""COMPUTED_VALUE"""),280)</f>
        <v>280</v>
      </c>
      <c r="E39" s="27">
        <f ca="1">IFERROR(__xludf.DUMMYFUNCTION("""COMPUTED_VALUE"""),216)</f>
        <v>216</v>
      </c>
      <c r="F39" s="26" t="str">
        <f ca="1">IFERROR(__xludf.DUMMYFUNCTION("""COMPUTED_VALUE"""),"")</f>
        <v/>
      </c>
      <c r="G39" s="71" t="str">
        <f ca="1">IFERROR(__xludf.DUMMYFUNCTION("""COMPUTED_VALUE"""),"")</f>
        <v/>
      </c>
      <c r="H39" s="4" t="str">
        <f ca="1">IFERROR(__xludf.DUMMYFUNCTION("""COMPUTED_VALUE"""),"")</f>
        <v/>
      </c>
      <c r="I39" s="4" t="str">
        <f ca="1">IFERROR(__xludf.DUMMYFUNCTION("""COMPUTED_VALUE"""),"")</f>
        <v/>
      </c>
      <c r="J39" s="4" t="str">
        <f ca="1">IFERROR(__xludf.DUMMYFUNCTION("""COMPUTED_VALUE"""),"")</f>
        <v/>
      </c>
      <c r="K39" s="4" t="str">
        <f ca="1">IFERROR(__xludf.DUMMYFUNCTION("""COMPUTED_VALUE"""),"")</f>
        <v/>
      </c>
      <c r="L39" s="4" t="str">
        <f ca="1">IFERROR(__xludf.DUMMYFUNCTION("""COMPUTED_VALUE"""),"")</f>
        <v/>
      </c>
      <c r="M39" s="4" t="str">
        <f ca="1">IFERROR(__xludf.DUMMYFUNCTION("""COMPUTED_VALUE"""),"")</f>
        <v/>
      </c>
      <c r="N39" s="4" t="str">
        <f ca="1">IFERROR(__xludf.DUMMYFUNCTION("""COMPUTED_VALUE"""),"")</f>
        <v/>
      </c>
    </row>
    <row r="40" spans="1:14" ht="15" x14ac:dyDescent="0.3">
      <c r="A40" s="42"/>
      <c r="B40" s="28">
        <f ca="1">IFERROR(__xludf.DUMMYFUNCTION("""COMPUTED_VALUE"""),339)</f>
        <v>339</v>
      </c>
      <c r="C40" s="28">
        <f ca="1">IFERROR(__xludf.DUMMYFUNCTION("""COMPUTED_VALUE"""),474)</f>
        <v>474</v>
      </c>
      <c r="D40" s="28">
        <f ca="1">IFERROR(__xludf.DUMMYFUNCTION("""COMPUTED_VALUE"""),559)</f>
        <v>559</v>
      </c>
      <c r="E40" s="28">
        <f ca="1">IFERROR(__xludf.DUMMYFUNCTION("""COMPUTED_VALUE"""),434)</f>
        <v>434</v>
      </c>
      <c r="F40" s="29">
        <f ca="1">IFERROR(__xludf.DUMMYFUNCTION("""COMPUTED_VALUE"""),1806)</f>
        <v>1806</v>
      </c>
      <c r="G40" s="71">
        <f ca="1">IFERROR(__xludf.DUMMYFUNCTION("""COMPUTED_VALUE"""),10)</f>
        <v>10</v>
      </c>
      <c r="H40" s="4" t="str">
        <f ca="1">IFERROR(__xludf.DUMMYFUNCTION("""COMPUTED_VALUE"""),"")</f>
        <v/>
      </c>
      <c r="I40" s="4" t="str">
        <f ca="1">IFERROR(__xludf.DUMMYFUNCTION("""COMPUTED_VALUE"""),"")</f>
        <v/>
      </c>
      <c r="J40" s="4" t="str">
        <f ca="1">IFERROR(__xludf.DUMMYFUNCTION("""COMPUTED_VALUE"""),"")</f>
        <v/>
      </c>
      <c r="K40" s="4" t="str">
        <f ca="1">IFERROR(__xludf.DUMMYFUNCTION("""COMPUTED_VALUE"""),"")</f>
        <v/>
      </c>
      <c r="L40" s="4" t="str">
        <f ca="1">IFERROR(__xludf.DUMMYFUNCTION("""COMPUTED_VALUE"""),"")</f>
        <v/>
      </c>
      <c r="M40" s="4" t="str">
        <f ca="1">IFERROR(__xludf.DUMMYFUNCTION("""COMPUTED_VALUE"""),"")</f>
        <v/>
      </c>
      <c r="N40" s="4" t="str">
        <f ca="1">IFERROR(__xludf.DUMMYFUNCTION("""COMPUTED_VALUE"""),"")</f>
        <v/>
      </c>
    </row>
    <row r="41" spans="1:14" x14ac:dyDescent="0.3">
      <c r="A41" s="30" t="str">
        <f ca="1">IFERROR(__xludf.DUMMYFUNCTION("""COMPUTED_VALUE"""),"")</f>
        <v/>
      </c>
      <c r="B41" s="13" t="str">
        <f ca="1">IFERROR(__xludf.DUMMYFUNCTION("""COMPUTED_VALUE"""),"")</f>
        <v/>
      </c>
      <c r="C41" s="13" t="str">
        <f ca="1">IFERROR(__xludf.DUMMYFUNCTION("""COMPUTED_VALUE"""),"")</f>
        <v/>
      </c>
      <c r="D41" s="13" t="str">
        <f ca="1">IFERROR(__xludf.DUMMYFUNCTION("""COMPUTED_VALUE"""),"")</f>
        <v/>
      </c>
      <c r="E41" s="13" t="str">
        <f ca="1">IFERROR(__xludf.DUMMYFUNCTION("""COMPUTED_VALUE"""),"")</f>
        <v/>
      </c>
      <c r="F41" s="31" t="str">
        <f ca="1">IFERROR(__xludf.DUMMYFUNCTION("""COMPUTED_VALUE"""),"")</f>
        <v/>
      </c>
      <c r="G41" s="64" t="str">
        <f ca="1">IFERROR(__xludf.DUMMYFUNCTION("""COMPUTED_VALUE"""),"")</f>
        <v/>
      </c>
      <c r="H41" s="4" t="str">
        <f ca="1">IFERROR(__xludf.DUMMYFUNCTION("""COMPUTED_VALUE"""),"")</f>
        <v/>
      </c>
      <c r="I41" s="4" t="str">
        <f ca="1">IFERROR(__xludf.DUMMYFUNCTION("""COMPUTED_VALUE"""),"")</f>
        <v/>
      </c>
      <c r="J41" s="4" t="str">
        <f ca="1">IFERROR(__xludf.DUMMYFUNCTION("""COMPUTED_VALUE"""),"")</f>
        <v/>
      </c>
      <c r="K41" s="4" t="str">
        <f ca="1">IFERROR(__xludf.DUMMYFUNCTION("""COMPUTED_VALUE"""),"")</f>
        <v/>
      </c>
      <c r="L41" s="4" t="str">
        <f ca="1">IFERROR(__xludf.DUMMYFUNCTION("""COMPUTED_VALUE"""),"")</f>
        <v/>
      </c>
      <c r="M41" s="4" t="str">
        <f ca="1">IFERROR(__xludf.DUMMYFUNCTION("""COMPUTED_VALUE"""),"")</f>
        <v/>
      </c>
      <c r="N41" s="4" t="str">
        <f ca="1">IFERROR(__xludf.DUMMYFUNCTION("""COMPUTED_VALUE"""),"")</f>
        <v/>
      </c>
    </row>
    <row r="42" spans="1:14" ht="15" x14ac:dyDescent="0.3">
      <c r="A42" s="52" t="str">
        <f ca="1">IFERROR(__xludf.DUMMYFUNCTION("""COMPUTED_VALUE"""),"Valga")</f>
        <v>Valga</v>
      </c>
      <c r="B42" s="25">
        <f ca="1">IFERROR(__xludf.DUMMYFUNCTION("""COMPUTED_VALUE"""),258)</f>
        <v>258</v>
      </c>
      <c r="C42" s="25">
        <f ca="1">IFERROR(__xludf.DUMMYFUNCTION("""COMPUTED_VALUE"""),243)</f>
        <v>243</v>
      </c>
      <c r="D42" s="25">
        <f ca="1">IFERROR(__xludf.DUMMYFUNCTION("""COMPUTED_VALUE"""),285)</f>
        <v>285</v>
      </c>
      <c r="E42" s="25">
        <f ca="1">IFERROR(__xludf.DUMMYFUNCTION("""COMPUTED_VALUE"""),199)</f>
        <v>199</v>
      </c>
      <c r="F42" s="26" t="str">
        <f ca="1">IFERROR(__xludf.DUMMYFUNCTION("""COMPUTED_VALUE"""),"")</f>
        <v/>
      </c>
      <c r="G42" s="71" t="str">
        <f ca="1">IFERROR(__xludf.DUMMYFUNCTION("""COMPUTED_VALUE"""),"")</f>
        <v/>
      </c>
      <c r="H42" s="4" t="str">
        <f ca="1">IFERROR(__xludf.DUMMYFUNCTION("""COMPUTED_VALUE"""),"")</f>
        <v/>
      </c>
      <c r="I42" s="4" t="str">
        <f ca="1">IFERROR(__xludf.DUMMYFUNCTION("""COMPUTED_VALUE"""),"")</f>
        <v/>
      </c>
      <c r="J42" s="4" t="str">
        <f ca="1">IFERROR(__xludf.DUMMYFUNCTION("""COMPUTED_VALUE"""),"")</f>
        <v/>
      </c>
      <c r="K42" s="4" t="str">
        <f ca="1">IFERROR(__xludf.DUMMYFUNCTION("""COMPUTED_VALUE"""),"")</f>
        <v/>
      </c>
      <c r="L42" s="4" t="str">
        <f ca="1">IFERROR(__xludf.DUMMYFUNCTION("""COMPUTED_VALUE"""),"")</f>
        <v/>
      </c>
      <c r="M42" s="4" t="str">
        <f ca="1">IFERROR(__xludf.DUMMYFUNCTION("""COMPUTED_VALUE"""),"")</f>
        <v/>
      </c>
      <c r="N42" s="4" t="str">
        <f ca="1">IFERROR(__xludf.DUMMYFUNCTION("""COMPUTED_VALUE"""),"")</f>
        <v/>
      </c>
    </row>
    <row r="43" spans="1:14" ht="15" x14ac:dyDescent="0.3">
      <c r="A43" s="53"/>
      <c r="B43" s="27">
        <f ca="1">IFERROR(__xludf.DUMMYFUNCTION("""COMPUTED_VALUE"""),256)</f>
        <v>256</v>
      </c>
      <c r="C43" s="27">
        <f ca="1">IFERROR(__xludf.DUMMYFUNCTION("""COMPUTED_VALUE"""),248)</f>
        <v>248</v>
      </c>
      <c r="D43" s="27">
        <f ca="1">IFERROR(__xludf.DUMMYFUNCTION("""COMPUTED_VALUE"""),274)</f>
        <v>274</v>
      </c>
      <c r="E43" s="27">
        <f ca="1">IFERROR(__xludf.DUMMYFUNCTION("""COMPUTED_VALUE"""),255)</f>
        <v>255</v>
      </c>
      <c r="F43" s="26" t="str">
        <f ca="1">IFERROR(__xludf.DUMMYFUNCTION("""COMPUTED_VALUE"""),"")</f>
        <v/>
      </c>
      <c r="G43" s="71" t="str">
        <f ca="1">IFERROR(__xludf.DUMMYFUNCTION("""COMPUTED_VALUE"""),"")</f>
        <v/>
      </c>
      <c r="H43" s="4" t="str">
        <f ca="1">IFERROR(__xludf.DUMMYFUNCTION("""COMPUTED_VALUE"""),"")</f>
        <v/>
      </c>
      <c r="I43" s="4" t="str">
        <f ca="1">IFERROR(__xludf.DUMMYFUNCTION("""COMPUTED_VALUE"""),"")</f>
        <v/>
      </c>
      <c r="J43" s="4" t="str">
        <f ca="1">IFERROR(__xludf.DUMMYFUNCTION("""COMPUTED_VALUE"""),"")</f>
        <v/>
      </c>
      <c r="K43" s="4" t="str">
        <f ca="1">IFERROR(__xludf.DUMMYFUNCTION("""COMPUTED_VALUE"""),"")</f>
        <v/>
      </c>
      <c r="L43" s="4" t="str">
        <f ca="1">IFERROR(__xludf.DUMMYFUNCTION("""COMPUTED_VALUE"""),"")</f>
        <v/>
      </c>
      <c r="M43" s="4" t="str">
        <f ca="1">IFERROR(__xludf.DUMMYFUNCTION("""COMPUTED_VALUE"""),"")</f>
        <v/>
      </c>
      <c r="N43" s="4" t="str">
        <f ca="1">IFERROR(__xludf.DUMMYFUNCTION("""COMPUTED_VALUE"""),"")</f>
        <v/>
      </c>
    </row>
    <row r="44" spans="1:14" ht="15" x14ac:dyDescent="0.3">
      <c r="A44" s="42"/>
      <c r="B44" s="28">
        <f ca="1">IFERROR(__xludf.DUMMYFUNCTION("""COMPUTED_VALUE"""),514)</f>
        <v>514</v>
      </c>
      <c r="C44" s="28">
        <f ca="1">IFERROR(__xludf.DUMMYFUNCTION("""COMPUTED_VALUE"""),491)</f>
        <v>491</v>
      </c>
      <c r="D44" s="28">
        <f ca="1">IFERROR(__xludf.DUMMYFUNCTION("""COMPUTED_VALUE"""),559)</f>
        <v>559</v>
      </c>
      <c r="E44" s="28">
        <f ca="1">IFERROR(__xludf.DUMMYFUNCTION("""COMPUTED_VALUE"""),454)</f>
        <v>454</v>
      </c>
      <c r="F44" s="29">
        <f ca="1">IFERROR(__xludf.DUMMYFUNCTION("""COMPUTED_VALUE"""),2018)</f>
        <v>2018</v>
      </c>
      <c r="G44" s="71">
        <f ca="1">IFERROR(__xludf.DUMMYFUNCTION("""COMPUTED_VALUE"""),3)</f>
        <v>3</v>
      </c>
      <c r="H44" s="4" t="str">
        <f ca="1">IFERROR(__xludf.DUMMYFUNCTION("""COMPUTED_VALUE"""),"")</f>
        <v/>
      </c>
      <c r="I44" s="4" t="str">
        <f ca="1">IFERROR(__xludf.DUMMYFUNCTION("""COMPUTED_VALUE"""),"")</f>
        <v/>
      </c>
      <c r="J44" s="4" t="str">
        <f ca="1">IFERROR(__xludf.DUMMYFUNCTION("""COMPUTED_VALUE"""),"")</f>
        <v/>
      </c>
      <c r="K44" s="4" t="str">
        <f ca="1">IFERROR(__xludf.DUMMYFUNCTION("""COMPUTED_VALUE"""),"")</f>
        <v/>
      </c>
      <c r="L44" s="4" t="str">
        <f ca="1">IFERROR(__xludf.DUMMYFUNCTION("""COMPUTED_VALUE"""),"")</f>
        <v/>
      </c>
      <c r="M44" s="4" t="str">
        <f ca="1">IFERROR(__xludf.DUMMYFUNCTION("""COMPUTED_VALUE"""),"")</f>
        <v/>
      </c>
      <c r="N44" s="4" t="str">
        <f ca="1">IFERROR(__xludf.DUMMYFUNCTION("""COMPUTED_VALUE"""),"")</f>
        <v/>
      </c>
    </row>
    <row r="45" spans="1:14" x14ac:dyDescent="0.3">
      <c r="A45" s="30" t="str">
        <f ca="1">IFERROR(__xludf.DUMMYFUNCTION("""COMPUTED_VALUE"""),"")</f>
        <v/>
      </c>
      <c r="B45" s="13" t="str">
        <f ca="1">IFERROR(__xludf.DUMMYFUNCTION("""COMPUTED_VALUE"""),"")</f>
        <v/>
      </c>
      <c r="C45" s="13" t="str">
        <f ca="1">IFERROR(__xludf.DUMMYFUNCTION("""COMPUTED_VALUE"""),"")</f>
        <v/>
      </c>
      <c r="D45" s="13" t="str">
        <f ca="1">IFERROR(__xludf.DUMMYFUNCTION("""COMPUTED_VALUE"""),"")</f>
        <v/>
      </c>
      <c r="E45" s="13" t="str">
        <f ca="1">IFERROR(__xludf.DUMMYFUNCTION("""COMPUTED_VALUE"""),"")</f>
        <v/>
      </c>
      <c r="F45" s="31" t="str">
        <f ca="1">IFERROR(__xludf.DUMMYFUNCTION("""COMPUTED_VALUE"""),"")</f>
        <v/>
      </c>
      <c r="G45" s="64" t="str">
        <f ca="1">IFERROR(__xludf.DUMMYFUNCTION("""COMPUTED_VALUE"""),"")</f>
        <v/>
      </c>
      <c r="H45" s="4" t="str">
        <f ca="1">IFERROR(__xludf.DUMMYFUNCTION("""COMPUTED_VALUE"""),"")</f>
        <v/>
      </c>
      <c r="I45" s="4" t="str">
        <f ca="1">IFERROR(__xludf.DUMMYFUNCTION("""COMPUTED_VALUE"""),"")</f>
        <v/>
      </c>
      <c r="J45" s="4" t="str">
        <f ca="1">IFERROR(__xludf.DUMMYFUNCTION("""COMPUTED_VALUE"""),"")</f>
        <v/>
      </c>
      <c r="K45" s="4" t="str">
        <f ca="1">IFERROR(__xludf.DUMMYFUNCTION("""COMPUTED_VALUE"""),"")</f>
        <v/>
      </c>
      <c r="L45" s="4" t="str">
        <f ca="1">IFERROR(__xludf.DUMMYFUNCTION("""COMPUTED_VALUE"""),"")</f>
        <v/>
      </c>
      <c r="M45" s="4" t="str">
        <f ca="1">IFERROR(__xludf.DUMMYFUNCTION("""COMPUTED_VALUE"""),"")</f>
        <v/>
      </c>
      <c r="N45" s="4" t="str">
        <f ca="1">IFERROR(__xludf.DUMMYFUNCTION("""COMPUTED_VALUE"""),"")</f>
        <v/>
      </c>
    </row>
    <row r="46" spans="1:14" ht="15" x14ac:dyDescent="0.3">
      <c r="A46" s="52" t="str">
        <f ca="1">IFERROR(__xludf.DUMMYFUNCTION("""COMPUTED_VALUE"""),"Jõgeva")</f>
        <v>Jõgeva</v>
      </c>
      <c r="B46" s="25">
        <f ca="1">IFERROR(__xludf.DUMMYFUNCTION("""COMPUTED_VALUE"""),237)</f>
        <v>237</v>
      </c>
      <c r="C46" s="25">
        <f ca="1">IFERROR(__xludf.DUMMYFUNCTION("""COMPUTED_VALUE"""),108)</f>
        <v>108</v>
      </c>
      <c r="D46" s="25">
        <f ca="1">IFERROR(__xludf.DUMMYFUNCTION("""COMPUTED_VALUE"""),221)</f>
        <v>221</v>
      </c>
      <c r="E46" s="25">
        <f ca="1">IFERROR(__xludf.DUMMYFUNCTION("""COMPUTED_VALUE"""),0)</f>
        <v>0</v>
      </c>
      <c r="F46" s="26" t="str">
        <f ca="1">IFERROR(__xludf.DUMMYFUNCTION("""COMPUTED_VALUE"""),"")</f>
        <v/>
      </c>
      <c r="G46" s="71" t="str">
        <f ca="1">IFERROR(__xludf.DUMMYFUNCTION("""COMPUTED_VALUE"""),"")</f>
        <v/>
      </c>
      <c r="H46" s="4" t="str">
        <f ca="1">IFERROR(__xludf.DUMMYFUNCTION("""COMPUTED_VALUE"""),"")</f>
        <v/>
      </c>
      <c r="I46" s="4" t="str">
        <f ca="1">IFERROR(__xludf.DUMMYFUNCTION("""COMPUTED_VALUE"""),"")</f>
        <v/>
      </c>
      <c r="J46" s="4" t="str">
        <f ca="1">IFERROR(__xludf.DUMMYFUNCTION("""COMPUTED_VALUE"""),"")</f>
        <v/>
      </c>
      <c r="K46" s="4" t="str">
        <f ca="1">IFERROR(__xludf.DUMMYFUNCTION("""COMPUTED_VALUE"""),"")</f>
        <v/>
      </c>
      <c r="L46" s="4" t="str">
        <f ca="1">IFERROR(__xludf.DUMMYFUNCTION("""COMPUTED_VALUE"""),"")</f>
        <v/>
      </c>
      <c r="M46" s="4" t="str">
        <f ca="1">IFERROR(__xludf.DUMMYFUNCTION("""COMPUTED_VALUE"""),"")</f>
        <v/>
      </c>
      <c r="N46" s="4" t="str">
        <f ca="1">IFERROR(__xludf.DUMMYFUNCTION("""COMPUTED_VALUE"""),"")</f>
        <v/>
      </c>
    </row>
    <row r="47" spans="1:14" ht="15" x14ac:dyDescent="0.3">
      <c r="A47" s="53"/>
      <c r="B47" s="27">
        <f ca="1">IFERROR(__xludf.DUMMYFUNCTION("""COMPUTED_VALUE"""),151)</f>
        <v>151</v>
      </c>
      <c r="C47" s="27">
        <f ca="1">IFERROR(__xludf.DUMMYFUNCTION("""COMPUTED_VALUE"""),254)</f>
        <v>254</v>
      </c>
      <c r="D47" s="27">
        <f ca="1">IFERROR(__xludf.DUMMYFUNCTION("""COMPUTED_VALUE"""),147)</f>
        <v>147</v>
      </c>
      <c r="E47" s="27">
        <f ca="1">IFERROR(__xludf.DUMMYFUNCTION("""COMPUTED_VALUE"""),160)</f>
        <v>160</v>
      </c>
      <c r="F47" s="26" t="str">
        <f ca="1">IFERROR(__xludf.DUMMYFUNCTION("""COMPUTED_VALUE"""),"")</f>
        <v/>
      </c>
      <c r="G47" s="71" t="str">
        <f ca="1">IFERROR(__xludf.DUMMYFUNCTION("""COMPUTED_VALUE"""),"")</f>
        <v/>
      </c>
      <c r="H47" s="4" t="str">
        <f ca="1">IFERROR(__xludf.DUMMYFUNCTION("""COMPUTED_VALUE"""),"")</f>
        <v/>
      </c>
      <c r="I47" s="4" t="str">
        <f ca="1">IFERROR(__xludf.DUMMYFUNCTION("""COMPUTED_VALUE"""),"")</f>
        <v/>
      </c>
      <c r="J47" s="4" t="str">
        <f ca="1">IFERROR(__xludf.DUMMYFUNCTION("""COMPUTED_VALUE"""),"")</f>
        <v/>
      </c>
      <c r="K47" s="4" t="str">
        <f ca="1">IFERROR(__xludf.DUMMYFUNCTION("""COMPUTED_VALUE"""),"")</f>
        <v/>
      </c>
      <c r="L47" s="4" t="str">
        <f ca="1">IFERROR(__xludf.DUMMYFUNCTION("""COMPUTED_VALUE"""),"")</f>
        <v/>
      </c>
      <c r="M47" s="4" t="str">
        <f ca="1">IFERROR(__xludf.DUMMYFUNCTION("""COMPUTED_VALUE"""),"")</f>
        <v/>
      </c>
      <c r="N47" s="4" t="str">
        <f ca="1">IFERROR(__xludf.DUMMYFUNCTION("""COMPUTED_VALUE"""),"")</f>
        <v/>
      </c>
    </row>
    <row r="48" spans="1:14" ht="15" x14ac:dyDescent="0.3">
      <c r="A48" s="42"/>
      <c r="B48" s="28">
        <f ca="1">IFERROR(__xludf.DUMMYFUNCTION("""COMPUTED_VALUE"""),388)</f>
        <v>388</v>
      </c>
      <c r="C48" s="28">
        <f ca="1">IFERROR(__xludf.DUMMYFUNCTION("""COMPUTED_VALUE"""),362)</f>
        <v>362</v>
      </c>
      <c r="D48" s="28">
        <f ca="1">IFERROR(__xludf.DUMMYFUNCTION("""COMPUTED_VALUE"""),368)</f>
        <v>368</v>
      </c>
      <c r="E48" s="28">
        <f ca="1">IFERROR(__xludf.DUMMYFUNCTION("""COMPUTED_VALUE"""),160)</f>
        <v>160</v>
      </c>
      <c r="F48" s="29">
        <f ca="1">IFERROR(__xludf.DUMMYFUNCTION("""COMPUTED_VALUE"""),1278)</f>
        <v>1278</v>
      </c>
      <c r="G48" s="71">
        <f ca="1">IFERROR(__xludf.DUMMYFUNCTION("""COMPUTED_VALUE"""),15)</f>
        <v>15</v>
      </c>
      <c r="H48" s="4" t="str">
        <f ca="1">IFERROR(__xludf.DUMMYFUNCTION("""COMPUTED_VALUE"""),"")</f>
        <v/>
      </c>
      <c r="I48" s="4" t="str">
        <f ca="1">IFERROR(__xludf.DUMMYFUNCTION("""COMPUTED_VALUE"""),"")</f>
        <v/>
      </c>
      <c r="J48" s="4" t="str">
        <f ca="1">IFERROR(__xludf.DUMMYFUNCTION("""COMPUTED_VALUE"""),"")</f>
        <v/>
      </c>
      <c r="K48" s="4" t="str">
        <f ca="1">IFERROR(__xludf.DUMMYFUNCTION("""COMPUTED_VALUE"""),"")</f>
        <v/>
      </c>
      <c r="L48" s="4" t="str">
        <f ca="1">IFERROR(__xludf.DUMMYFUNCTION("""COMPUTED_VALUE"""),"")</f>
        <v/>
      </c>
      <c r="M48" s="4" t="str">
        <f ca="1">IFERROR(__xludf.DUMMYFUNCTION("""COMPUTED_VALUE"""),"")</f>
        <v/>
      </c>
      <c r="N48" s="4" t="str">
        <f ca="1">IFERROR(__xludf.DUMMYFUNCTION("""COMPUTED_VALUE"""),"")</f>
        <v/>
      </c>
    </row>
    <row r="49" spans="1:14" x14ac:dyDescent="0.3">
      <c r="A49" s="30" t="str">
        <f ca="1">IFERROR(__xludf.DUMMYFUNCTION("""COMPUTED_VALUE"""),"")</f>
        <v/>
      </c>
      <c r="B49" s="13" t="str">
        <f ca="1">IFERROR(__xludf.DUMMYFUNCTION("""COMPUTED_VALUE"""),"")</f>
        <v/>
      </c>
      <c r="C49" s="13" t="str">
        <f ca="1">IFERROR(__xludf.DUMMYFUNCTION("""COMPUTED_VALUE"""),"")</f>
        <v/>
      </c>
      <c r="D49" s="13" t="str">
        <f ca="1">IFERROR(__xludf.DUMMYFUNCTION("""COMPUTED_VALUE"""),"")</f>
        <v/>
      </c>
      <c r="E49" s="13" t="str">
        <f ca="1">IFERROR(__xludf.DUMMYFUNCTION("""COMPUTED_VALUE"""),"")</f>
        <v/>
      </c>
      <c r="F49" s="31" t="str">
        <f ca="1">IFERROR(__xludf.DUMMYFUNCTION("""COMPUTED_VALUE"""),"")</f>
        <v/>
      </c>
      <c r="G49" s="64" t="str">
        <f ca="1">IFERROR(__xludf.DUMMYFUNCTION("""COMPUTED_VALUE"""),"")</f>
        <v/>
      </c>
      <c r="H49" s="4" t="str">
        <f ca="1">IFERROR(__xludf.DUMMYFUNCTION("""COMPUTED_VALUE"""),"")</f>
        <v/>
      </c>
      <c r="I49" s="4" t="str">
        <f ca="1">IFERROR(__xludf.DUMMYFUNCTION("""COMPUTED_VALUE"""),"")</f>
        <v/>
      </c>
      <c r="J49" s="4" t="str">
        <f ca="1">IFERROR(__xludf.DUMMYFUNCTION("""COMPUTED_VALUE"""),"")</f>
        <v/>
      </c>
      <c r="K49" s="4" t="str">
        <f ca="1">IFERROR(__xludf.DUMMYFUNCTION("""COMPUTED_VALUE"""),"")</f>
        <v/>
      </c>
      <c r="L49" s="4" t="str">
        <f ca="1">IFERROR(__xludf.DUMMYFUNCTION("""COMPUTED_VALUE"""),"")</f>
        <v/>
      </c>
      <c r="M49" s="4" t="str">
        <f ca="1">IFERROR(__xludf.DUMMYFUNCTION("""COMPUTED_VALUE"""),"")</f>
        <v/>
      </c>
      <c r="N49" s="4" t="str">
        <f ca="1">IFERROR(__xludf.DUMMYFUNCTION("""COMPUTED_VALUE"""),"")</f>
        <v/>
      </c>
    </row>
    <row r="50" spans="1:14" ht="15" x14ac:dyDescent="0.3">
      <c r="A50" s="52" t="str">
        <f ca="1">IFERROR(__xludf.DUMMYFUNCTION("""COMPUTED_VALUE"""),"TLM staap")</f>
        <v>TLM staap</v>
      </c>
      <c r="B50" s="25">
        <f ca="1">IFERROR(__xludf.DUMMYFUNCTION("""COMPUTED_VALUE"""),287)</f>
        <v>287</v>
      </c>
      <c r="C50" s="25">
        <f ca="1">IFERROR(__xludf.DUMMYFUNCTION("""COMPUTED_VALUE"""),218)</f>
        <v>218</v>
      </c>
      <c r="D50" s="25">
        <f ca="1">IFERROR(__xludf.DUMMYFUNCTION("""COMPUTED_VALUE"""),279)</f>
        <v>279</v>
      </c>
      <c r="E50" s="25">
        <f ca="1">IFERROR(__xludf.DUMMYFUNCTION("""COMPUTED_VALUE"""),205)</f>
        <v>205</v>
      </c>
      <c r="F50" s="26" t="str">
        <f ca="1">IFERROR(__xludf.DUMMYFUNCTION("""COMPUTED_VALUE"""),"")</f>
        <v/>
      </c>
      <c r="G50" s="71" t="str">
        <f ca="1">IFERROR(__xludf.DUMMYFUNCTION("""COMPUTED_VALUE"""),"")</f>
        <v/>
      </c>
      <c r="H50" s="4" t="str">
        <f ca="1">IFERROR(__xludf.DUMMYFUNCTION("""COMPUTED_VALUE"""),"")</f>
        <v/>
      </c>
      <c r="I50" s="4" t="str">
        <f ca="1">IFERROR(__xludf.DUMMYFUNCTION("""COMPUTED_VALUE"""),"")</f>
        <v/>
      </c>
      <c r="J50" s="4" t="str">
        <f ca="1">IFERROR(__xludf.DUMMYFUNCTION("""COMPUTED_VALUE"""),"")</f>
        <v/>
      </c>
      <c r="K50" s="4" t="str">
        <f ca="1">IFERROR(__xludf.DUMMYFUNCTION("""COMPUTED_VALUE"""),"")</f>
        <v/>
      </c>
      <c r="L50" s="4" t="str">
        <f ca="1">IFERROR(__xludf.DUMMYFUNCTION("""COMPUTED_VALUE"""),"")</f>
        <v/>
      </c>
      <c r="M50" s="4" t="str">
        <f ca="1">IFERROR(__xludf.DUMMYFUNCTION("""COMPUTED_VALUE"""),"")</f>
        <v/>
      </c>
      <c r="N50" s="4" t="str">
        <f ca="1">IFERROR(__xludf.DUMMYFUNCTION("""COMPUTED_VALUE"""),"")</f>
        <v/>
      </c>
    </row>
    <row r="51" spans="1:14" ht="15" x14ac:dyDescent="0.3">
      <c r="A51" s="53"/>
      <c r="B51" s="27">
        <f ca="1">IFERROR(__xludf.DUMMYFUNCTION("""COMPUTED_VALUE"""),264)</f>
        <v>264</v>
      </c>
      <c r="C51" s="27">
        <f ca="1">IFERROR(__xludf.DUMMYFUNCTION("""COMPUTED_VALUE"""),234)</f>
        <v>234</v>
      </c>
      <c r="D51" s="27">
        <f ca="1">IFERROR(__xludf.DUMMYFUNCTION("""COMPUTED_VALUE"""),271)</f>
        <v>271</v>
      </c>
      <c r="E51" s="27">
        <f ca="1">IFERROR(__xludf.DUMMYFUNCTION("""COMPUTED_VALUE"""),137)</f>
        <v>137</v>
      </c>
      <c r="F51" s="26" t="str">
        <f ca="1">IFERROR(__xludf.DUMMYFUNCTION("""COMPUTED_VALUE"""),"")</f>
        <v/>
      </c>
      <c r="G51" s="71" t="str">
        <f ca="1">IFERROR(__xludf.DUMMYFUNCTION("""COMPUTED_VALUE"""),"")</f>
        <v/>
      </c>
      <c r="H51" s="4" t="str">
        <f ca="1">IFERROR(__xludf.DUMMYFUNCTION("""COMPUTED_VALUE"""),"")</f>
        <v/>
      </c>
      <c r="I51" s="4" t="str">
        <f ca="1">IFERROR(__xludf.DUMMYFUNCTION("""COMPUTED_VALUE"""),"")</f>
        <v/>
      </c>
      <c r="J51" s="4" t="str">
        <f ca="1">IFERROR(__xludf.DUMMYFUNCTION("""COMPUTED_VALUE"""),"")</f>
        <v/>
      </c>
      <c r="K51" s="4" t="str">
        <f ca="1">IFERROR(__xludf.DUMMYFUNCTION("""COMPUTED_VALUE"""),"")</f>
        <v/>
      </c>
      <c r="L51" s="4" t="str">
        <f ca="1">IFERROR(__xludf.DUMMYFUNCTION("""COMPUTED_VALUE"""),"")</f>
        <v/>
      </c>
      <c r="M51" s="4" t="str">
        <f ca="1">IFERROR(__xludf.DUMMYFUNCTION("""COMPUTED_VALUE"""),"")</f>
        <v/>
      </c>
      <c r="N51" s="4" t="str">
        <f ca="1">IFERROR(__xludf.DUMMYFUNCTION("""COMPUTED_VALUE"""),"")</f>
        <v/>
      </c>
    </row>
    <row r="52" spans="1:14" ht="15" x14ac:dyDescent="0.3">
      <c r="A52" s="42"/>
      <c r="B52" s="28">
        <f ca="1">IFERROR(__xludf.DUMMYFUNCTION("""COMPUTED_VALUE"""),551)</f>
        <v>551</v>
      </c>
      <c r="C52" s="28">
        <f ca="1">IFERROR(__xludf.DUMMYFUNCTION("""COMPUTED_VALUE"""),452)</f>
        <v>452</v>
      </c>
      <c r="D52" s="28">
        <f ca="1">IFERROR(__xludf.DUMMYFUNCTION("""COMPUTED_VALUE"""),550)</f>
        <v>550</v>
      </c>
      <c r="E52" s="28">
        <f ca="1">IFERROR(__xludf.DUMMYFUNCTION("""COMPUTED_VALUE"""),342)</f>
        <v>342</v>
      </c>
      <c r="F52" s="29">
        <f ca="1">IFERROR(__xludf.DUMMYFUNCTION("""COMPUTED_VALUE"""),1895)</f>
        <v>1895</v>
      </c>
      <c r="G52" s="71">
        <f ca="1">IFERROR(__xludf.DUMMYFUNCTION("""COMPUTED_VALUE"""),8)</f>
        <v>8</v>
      </c>
      <c r="H52" s="4" t="str">
        <f ca="1">IFERROR(__xludf.DUMMYFUNCTION("""COMPUTED_VALUE"""),"")</f>
        <v/>
      </c>
      <c r="I52" s="4" t="str">
        <f ca="1">IFERROR(__xludf.DUMMYFUNCTION("""COMPUTED_VALUE"""),"")</f>
        <v/>
      </c>
      <c r="J52" s="4" t="str">
        <f ca="1">IFERROR(__xludf.DUMMYFUNCTION("""COMPUTED_VALUE"""),"")</f>
        <v/>
      </c>
      <c r="K52" s="4" t="str">
        <f ca="1">IFERROR(__xludf.DUMMYFUNCTION("""COMPUTED_VALUE"""),"")</f>
        <v/>
      </c>
      <c r="L52" s="4" t="str">
        <f ca="1">IFERROR(__xludf.DUMMYFUNCTION("""COMPUTED_VALUE"""),"")</f>
        <v/>
      </c>
      <c r="M52" s="4" t="str">
        <f ca="1">IFERROR(__xludf.DUMMYFUNCTION("""COMPUTED_VALUE"""),"")</f>
        <v/>
      </c>
      <c r="N52" s="4" t="str">
        <f ca="1">IFERROR(__xludf.DUMMYFUNCTION("""COMPUTED_VALUE"""),"")</f>
        <v/>
      </c>
    </row>
    <row r="53" spans="1:14" x14ac:dyDescent="0.2">
      <c r="A53" s="30" t="str">
        <f ca="1">IFERROR(__xludf.DUMMYFUNCTION("""COMPUTED_VALUE"""),"")</f>
        <v/>
      </c>
      <c r="B53" s="4" t="str">
        <f ca="1">IFERROR(__xludf.DUMMYFUNCTION("""COMPUTED_VALUE"""),"")</f>
        <v/>
      </c>
      <c r="C53" s="4" t="str">
        <f ca="1">IFERROR(__xludf.DUMMYFUNCTION("""COMPUTED_VALUE"""),"")</f>
        <v/>
      </c>
      <c r="D53" s="4" t="str">
        <f ca="1">IFERROR(__xludf.DUMMYFUNCTION("""COMPUTED_VALUE"""),"")</f>
        <v/>
      </c>
      <c r="E53" s="4" t="str">
        <f ca="1">IFERROR(__xludf.DUMMYFUNCTION("""COMPUTED_VALUE"""),"")</f>
        <v/>
      </c>
      <c r="F53" s="32" t="str">
        <f ca="1">IFERROR(__xludf.DUMMYFUNCTION("""COMPUTED_VALUE"""),"")</f>
        <v/>
      </c>
      <c r="G53" s="68" t="str">
        <f ca="1">IFERROR(__xludf.DUMMYFUNCTION("""COMPUTED_VALUE"""),"")</f>
        <v/>
      </c>
      <c r="H53" s="4" t="str">
        <f ca="1">IFERROR(__xludf.DUMMYFUNCTION("""COMPUTED_VALUE"""),"")</f>
        <v/>
      </c>
      <c r="I53" s="4" t="str">
        <f ca="1">IFERROR(__xludf.DUMMYFUNCTION("""COMPUTED_VALUE"""),"")</f>
        <v/>
      </c>
      <c r="J53" s="4" t="str">
        <f ca="1">IFERROR(__xludf.DUMMYFUNCTION("""COMPUTED_VALUE"""),"")</f>
        <v/>
      </c>
      <c r="K53" s="4" t="str">
        <f ca="1">IFERROR(__xludf.DUMMYFUNCTION("""COMPUTED_VALUE"""),"")</f>
        <v/>
      </c>
      <c r="L53" s="4" t="str">
        <f ca="1">IFERROR(__xludf.DUMMYFUNCTION("""COMPUTED_VALUE"""),"")</f>
        <v/>
      </c>
      <c r="M53" s="4" t="str">
        <f ca="1">IFERROR(__xludf.DUMMYFUNCTION("""COMPUTED_VALUE"""),"")</f>
        <v/>
      </c>
      <c r="N53" s="4" t="str">
        <f ca="1">IFERROR(__xludf.DUMMYFUNCTION("""COMPUTED_VALUE"""),"")</f>
        <v/>
      </c>
    </row>
    <row r="54" spans="1:14" ht="15" x14ac:dyDescent="0.3">
      <c r="A54" s="52" t="str">
        <f ca="1">IFERROR(__xludf.DUMMYFUNCTION("""COMPUTED_VALUE"""),"Tartu I")</f>
        <v>Tartu I</v>
      </c>
      <c r="B54" s="25">
        <f ca="1">IFERROR(__xludf.DUMMYFUNCTION("""COMPUTED_VALUE"""),251)</f>
        <v>251</v>
      </c>
      <c r="C54" s="25">
        <f ca="1">IFERROR(__xludf.DUMMYFUNCTION("""COMPUTED_VALUE"""),227)</f>
        <v>227</v>
      </c>
      <c r="D54" s="25">
        <f ca="1">IFERROR(__xludf.DUMMYFUNCTION("""COMPUTED_VALUE"""),275)</f>
        <v>275</v>
      </c>
      <c r="E54" s="25">
        <f ca="1">IFERROR(__xludf.DUMMYFUNCTION("""COMPUTED_VALUE"""),228)</f>
        <v>228</v>
      </c>
      <c r="F54" s="26" t="str">
        <f ca="1">IFERROR(__xludf.DUMMYFUNCTION("""COMPUTED_VALUE"""),"")</f>
        <v/>
      </c>
      <c r="G54" s="71" t="str">
        <f ca="1">IFERROR(__xludf.DUMMYFUNCTION("""COMPUTED_VALUE"""),"")</f>
        <v/>
      </c>
      <c r="H54" s="4" t="str">
        <f ca="1">IFERROR(__xludf.DUMMYFUNCTION("""COMPUTED_VALUE"""),"")</f>
        <v/>
      </c>
      <c r="I54" s="4" t="str">
        <f ca="1">IFERROR(__xludf.DUMMYFUNCTION("""COMPUTED_VALUE"""),"")</f>
        <v/>
      </c>
      <c r="J54" s="4" t="str">
        <f ca="1">IFERROR(__xludf.DUMMYFUNCTION("""COMPUTED_VALUE"""),"")</f>
        <v/>
      </c>
      <c r="K54" s="4" t="str">
        <f ca="1">IFERROR(__xludf.DUMMYFUNCTION("""COMPUTED_VALUE"""),"")</f>
        <v/>
      </c>
      <c r="L54" s="4" t="str">
        <f ca="1">IFERROR(__xludf.DUMMYFUNCTION("""COMPUTED_VALUE"""),"")</f>
        <v/>
      </c>
      <c r="M54" s="4" t="str">
        <f ca="1">IFERROR(__xludf.DUMMYFUNCTION("""COMPUTED_VALUE"""),"")</f>
        <v/>
      </c>
      <c r="N54" s="4" t="str">
        <f ca="1">IFERROR(__xludf.DUMMYFUNCTION("""COMPUTED_VALUE"""),"")</f>
        <v/>
      </c>
    </row>
    <row r="55" spans="1:14" ht="15" x14ac:dyDescent="0.3">
      <c r="A55" s="53"/>
      <c r="B55" s="27">
        <f ca="1">IFERROR(__xludf.DUMMYFUNCTION("""COMPUTED_VALUE"""),278)</f>
        <v>278</v>
      </c>
      <c r="C55" s="27">
        <f ca="1">IFERROR(__xludf.DUMMYFUNCTION("""COMPUTED_VALUE"""),243)</f>
        <v>243</v>
      </c>
      <c r="D55" s="27">
        <f ca="1">IFERROR(__xludf.DUMMYFUNCTION("""COMPUTED_VALUE"""),291)</f>
        <v>291</v>
      </c>
      <c r="E55" s="27">
        <f ca="1">IFERROR(__xludf.DUMMYFUNCTION("""COMPUTED_VALUE"""),193)</f>
        <v>193</v>
      </c>
      <c r="F55" s="26" t="str">
        <f ca="1">IFERROR(__xludf.DUMMYFUNCTION("""COMPUTED_VALUE"""),"")</f>
        <v/>
      </c>
      <c r="G55" s="71" t="str">
        <f ca="1">IFERROR(__xludf.DUMMYFUNCTION("""COMPUTED_VALUE"""),"")</f>
        <v/>
      </c>
      <c r="H55" s="4" t="str">
        <f ca="1">IFERROR(__xludf.DUMMYFUNCTION("""COMPUTED_VALUE"""),"")</f>
        <v/>
      </c>
      <c r="I55" s="4" t="str">
        <f ca="1">IFERROR(__xludf.DUMMYFUNCTION("""COMPUTED_VALUE"""),"")</f>
        <v/>
      </c>
      <c r="J55" s="4" t="str">
        <f ca="1">IFERROR(__xludf.DUMMYFUNCTION("""COMPUTED_VALUE"""),"")</f>
        <v/>
      </c>
      <c r="K55" s="4" t="str">
        <f ca="1">IFERROR(__xludf.DUMMYFUNCTION("""COMPUTED_VALUE"""),"")</f>
        <v/>
      </c>
      <c r="L55" s="4" t="str">
        <f ca="1">IFERROR(__xludf.DUMMYFUNCTION("""COMPUTED_VALUE"""),"")</f>
        <v/>
      </c>
      <c r="M55" s="4" t="str">
        <f ca="1">IFERROR(__xludf.DUMMYFUNCTION("""COMPUTED_VALUE"""),"")</f>
        <v/>
      </c>
      <c r="N55" s="4" t="str">
        <f ca="1">IFERROR(__xludf.DUMMYFUNCTION("""COMPUTED_VALUE"""),"")</f>
        <v/>
      </c>
    </row>
    <row r="56" spans="1:14" ht="15" x14ac:dyDescent="0.3">
      <c r="A56" s="42"/>
      <c r="B56" s="28">
        <f ca="1">IFERROR(__xludf.DUMMYFUNCTION("""COMPUTED_VALUE"""),529)</f>
        <v>529</v>
      </c>
      <c r="C56" s="28">
        <f ca="1">IFERROR(__xludf.DUMMYFUNCTION("""COMPUTED_VALUE"""),470)</f>
        <v>470</v>
      </c>
      <c r="D56" s="28">
        <f ca="1">IFERROR(__xludf.DUMMYFUNCTION("""COMPUTED_VALUE"""),566)</f>
        <v>566</v>
      </c>
      <c r="E56" s="28">
        <f ca="1">IFERROR(__xludf.DUMMYFUNCTION("""COMPUTED_VALUE"""),421)</f>
        <v>421</v>
      </c>
      <c r="F56" s="29">
        <f ca="1">IFERROR(__xludf.DUMMYFUNCTION("""COMPUTED_VALUE"""),1986)</f>
        <v>1986</v>
      </c>
      <c r="G56" s="71">
        <f ca="1">IFERROR(__xludf.DUMMYFUNCTION("""COMPUTED_VALUE"""),4)</f>
        <v>4</v>
      </c>
      <c r="H56" s="4" t="str">
        <f ca="1">IFERROR(__xludf.DUMMYFUNCTION("""COMPUTED_VALUE"""),"")</f>
        <v/>
      </c>
      <c r="I56" s="4" t="str">
        <f ca="1">IFERROR(__xludf.DUMMYFUNCTION("""COMPUTED_VALUE"""),"")</f>
        <v/>
      </c>
      <c r="J56" s="4" t="str">
        <f ca="1">IFERROR(__xludf.DUMMYFUNCTION("""COMPUTED_VALUE"""),"")</f>
        <v/>
      </c>
      <c r="K56" s="4" t="str">
        <f ca="1">IFERROR(__xludf.DUMMYFUNCTION("""COMPUTED_VALUE"""),"")</f>
        <v/>
      </c>
      <c r="L56" s="4" t="str">
        <f ca="1">IFERROR(__xludf.DUMMYFUNCTION("""COMPUTED_VALUE"""),"")</f>
        <v/>
      </c>
      <c r="M56" s="4" t="str">
        <f ca="1">IFERROR(__xludf.DUMMYFUNCTION("""COMPUTED_VALUE"""),"")</f>
        <v/>
      </c>
      <c r="N56" s="4" t="str">
        <f ca="1">IFERROR(__xludf.DUMMYFUNCTION("""COMPUTED_VALUE"""),"")</f>
        <v/>
      </c>
    </row>
    <row r="57" spans="1:14" x14ac:dyDescent="0.2">
      <c r="A57" s="30" t="str">
        <f ca="1">IFERROR(__xludf.DUMMYFUNCTION("""COMPUTED_VALUE"""),"")</f>
        <v/>
      </c>
      <c r="B57" s="4" t="str">
        <f ca="1">IFERROR(__xludf.DUMMYFUNCTION("""COMPUTED_VALUE"""),"")</f>
        <v/>
      </c>
      <c r="C57" s="4" t="str">
        <f ca="1">IFERROR(__xludf.DUMMYFUNCTION("""COMPUTED_VALUE"""),"")</f>
        <v/>
      </c>
      <c r="D57" s="4" t="str">
        <f ca="1">IFERROR(__xludf.DUMMYFUNCTION("""COMPUTED_VALUE"""),"")</f>
        <v/>
      </c>
      <c r="E57" s="4" t="str">
        <f ca="1">IFERROR(__xludf.DUMMYFUNCTION("""COMPUTED_VALUE"""),"")</f>
        <v/>
      </c>
      <c r="F57" s="4" t="str">
        <f ca="1">IFERROR(__xludf.DUMMYFUNCTION("""COMPUTED_VALUE"""),"")</f>
        <v/>
      </c>
      <c r="G57" s="68" t="str">
        <f ca="1">IFERROR(__xludf.DUMMYFUNCTION("""COMPUTED_VALUE"""),"")</f>
        <v/>
      </c>
      <c r="H57" s="4" t="str">
        <f ca="1">IFERROR(__xludf.DUMMYFUNCTION("""COMPUTED_VALUE"""),"")</f>
        <v/>
      </c>
      <c r="I57" s="4" t="str">
        <f ca="1">IFERROR(__xludf.DUMMYFUNCTION("""COMPUTED_VALUE"""),"")</f>
        <v/>
      </c>
      <c r="J57" s="4" t="str">
        <f ca="1">IFERROR(__xludf.DUMMYFUNCTION("""COMPUTED_VALUE"""),"")</f>
        <v/>
      </c>
      <c r="K57" s="4" t="str">
        <f ca="1">IFERROR(__xludf.DUMMYFUNCTION("""COMPUTED_VALUE"""),"")</f>
        <v/>
      </c>
      <c r="L57" s="4" t="str">
        <f ca="1">IFERROR(__xludf.DUMMYFUNCTION("""COMPUTED_VALUE"""),"")</f>
        <v/>
      </c>
      <c r="M57" s="4" t="str">
        <f ca="1">IFERROR(__xludf.DUMMYFUNCTION("""COMPUTED_VALUE"""),"")</f>
        <v/>
      </c>
      <c r="N57" s="4" t="str">
        <f ca="1">IFERROR(__xludf.DUMMYFUNCTION("""COMPUTED_VALUE"""),"")</f>
        <v/>
      </c>
    </row>
    <row r="58" spans="1:14" ht="15" x14ac:dyDescent="0.3">
      <c r="A58" s="52" t="str">
        <f ca="1">IFERROR(__xludf.DUMMYFUNCTION("""COMPUTED_VALUE"""),"Alutaguse")</f>
        <v>Alutaguse</v>
      </c>
      <c r="B58" s="25">
        <f ca="1">IFERROR(__xludf.DUMMYFUNCTION("""COMPUTED_VALUE"""),281)</f>
        <v>281</v>
      </c>
      <c r="C58" s="25">
        <f ca="1">IFERROR(__xludf.DUMMYFUNCTION("""COMPUTED_VALUE"""),248)</f>
        <v>248</v>
      </c>
      <c r="D58" s="25">
        <f ca="1">IFERROR(__xludf.DUMMYFUNCTION("""COMPUTED_VALUE"""),236)</f>
        <v>236</v>
      </c>
      <c r="E58" s="25">
        <f ca="1">IFERROR(__xludf.DUMMYFUNCTION("""COMPUTED_VALUE"""),218)</f>
        <v>218</v>
      </c>
      <c r="F58" s="26" t="str">
        <f ca="1">IFERROR(__xludf.DUMMYFUNCTION("""COMPUTED_VALUE"""),"")</f>
        <v/>
      </c>
      <c r="G58" s="71" t="str">
        <f ca="1">IFERROR(__xludf.DUMMYFUNCTION("""COMPUTED_VALUE"""),"")</f>
        <v/>
      </c>
      <c r="H58" s="4" t="str">
        <f ca="1">IFERROR(__xludf.DUMMYFUNCTION("""COMPUTED_VALUE"""),"")</f>
        <v/>
      </c>
      <c r="I58" s="4" t="str">
        <f ca="1">IFERROR(__xludf.DUMMYFUNCTION("""COMPUTED_VALUE"""),"")</f>
        <v/>
      </c>
      <c r="J58" s="4" t="str">
        <f ca="1">IFERROR(__xludf.DUMMYFUNCTION("""COMPUTED_VALUE"""),"")</f>
        <v/>
      </c>
      <c r="K58" s="4" t="str">
        <f ca="1">IFERROR(__xludf.DUMMYFUNCTION("""COMPUTED_VALUE"""),"")</f>
        <v/>
      </c>
      <c r="L58" s="4" t="str">
        <f ca="1">IFERROR(__xludf.DUMMYFUNCTION("""COMPUTED_VALUE"""),"")</f>
        <v/>
      </c>
      <c r="M58" s="4" t="str">
        <f ca="1">IFERROR(__xludf.DUMMYFUNCTION("""COMPUTED_VALUE"""),"")</f>
        <v/>
      </c>
      <c r="N58" s="4" t="str">
        <f ca="1">IFERROR(__xludf.DUMMYFUNCTION("""COMPUTED_VALUE"""),"")</f>
        <v/>
      </c>
    </row>
    <row r="59" spans="1:14" ht="15" x14ac:dyDescent="0.3">
      <c r="A59" s="53"/>
      <c r="B59" s="27">
        <f ca="1">IFERROR(__xludf.DUMMYFUNCTION("""COMPUTED_VALUE"""),270)</f>
        <v>270</v>
      </c>
      <c r="C59" s="27">
        <f ca="1">IFERROR(__xludf.DUMMYFUNCTION("""COMPUTED_VALUE"""),259)</f>
        <v>259</v>
      </c>
      <c r="D59" s="27">
        <f ca="1">IFERROR(__xludf.DUMMYFUNCTION("""COMPUTED_VALUE"""),284)</f>
        <v>284</v>
      </c>
      <c r="E59" s="27">
        <f ca="1">IFERROR(__xludf.DUMMYFUNCTION("""COMPUTED_VALUE"""),225)</f>
        <v>225</v>
      </c>
      <c r="F59" s="26" t="str">
        <f ca="1">IFERROR(__xludf.DUMMYFUNCTION("""COMPUTED_VALUE"""),"")</f>
        <v/>
      </c>
      <c r="G59" s="71" t="str">
        <f ca="1">IFERROR(__xludf.DUMMYFUNCTION("""COMPUTED_VALUE"""),"")</f>
        <v/>
      </c>
      <c r="H59" s="4" t="str">
        <f ca="1">IFERROR(__xludf.DUMMYFUNCTION("""COMPUTED_VALUE"""),"")</f>
        <v/>
      </c>
      <c r="I59" s="4" t="str">
        <f ca="1">IFERROR(__xludf.DUMMYFUNCTION("""COMPUTED_VALUE"""),"")</f>
        <v/>
      </c>
      <c r="J59" s="4" t="str">
        <f ca="1">IFERROR(__xludf.DUMMYFUNCTION("""COMPUTED_VALUE"""),"")</f>
        <v/>
      </c>
      <c r="K59" s="4" t="str">
        <f ca="1">IFERROR(__xludf.DUMMYFUNCTION("""COMPUTED_VALUE"""),"")</f>
        <v/>
      </c>
      <c r="L59" s="4" t="str">
        <f ca="1">IFERROR(__xludf.DUMMYFUNCTION("""COMPUTED_VALUE"""),"")</f>
        <v/>
      </c>
      <c r="M59" s="4" t="str">
        <f ca="1">IFERROR(__xludf.DUMMYFUNCTION("""COMPUTED_VALUE"""),"")</f>
        <v/>
      </c>
      <c r="N59" s="4" t="str">
        <f ca="1">IFERROR(__xludf.DUMMYFUNCTION("""COMPUTED_VALUE"""),"")</f>
        <v/>
      </c>
    </row>
    <row r="60" spans="1:14" ht="15" x14ac:dyDescent="0.3">
      <c r="A60" s="42"/>
      <c r="B60" s="28">
        <f ca="1">IFERROR(__xludf.DUMMYFUNCTION("""COMPUTED_VALUE"""),551)</f>
        <v>551</v>
      </c>
      <c r="C60" s="28">
        <f ca="1">IFERROR(__xludf.DUMMYFUNCTION("""COMPUTED_VALUE"""),507)</f>
        <v>507</v>
      </c>
      <c r="D60" s="28">
        <f ca="1">IFERROR(__xludf.DUMMYFUNCTION("""COMPUTED_VALUE"""),520)</f>
        <v>520</v>
      </c>
      <c r="E60" s="28">
        <f ca="1">IFERROR(__xludf.DUMMYFUNCTION("""COMPUTED_VALUE"""),443)</f>
        <v>443</v>
      </c>
      <c r="F60" s="29">
        <f ca="1">IFERROR(__xludf.DUMMYFUNCTION("""COMPUTED_VALUE"""),2021)</f>
        <v>2021</v>
      </c>
      <c r="G60" s="71">
        <f ca="1">IFERROR(__xludf.DUMMYFUNCTION("""COMPUTED_VALUE"""),2)</f>
        <v>2</v>
      </c>
      <c r="H60" s="4" t="str">
        <f ca="1">IFERROR(__xludf.DUMMYFUNCTION("""COMPUTED_VALUE"""),"")</f>
        <v/>
      </c>
      <c r="I60" s="4" t="str">
        <f ca="1">IFERROR(__xludf.DUMMYFUNCTION("""COMPUTED_VALUE"""),"")</f>
        <v/>
      </c>
      <c r="J60" s="4" t="str">
        <f ca="1">IFERROR(__xludf.DUMMYFUNCTION("""COMPUTED_VALUE"""),"")</f>
        <v/>
      </c>
      <c r="K60" s="4" t="str">
        <f ca="1">IFERROR(__xludf.DUMMYFUNCTION("""COMPUTED_VALUE"""),"")</f>
        <v/>
      </c>
      <c r="L60" s="4" t="str">
        <f ca="1">IFERROR(__xludf.DUMMYFUNCTION("""COMPUTED_VALUE"""),"")</f>
        <v/>
      </c>
      <c r="M60" s="4" t="str">
        <f ca="1">IFERROR(__xludf.DUMMYFUNCTION("""COMPUTED_VALUE"""),"")</f>
        <v/>
      </c>
      <c r="N60" s="4" t="str">
        <f ca="1">IFERROR(__xludf.DUMMYFUNCTION("""COMPUTED_VALUE"""),"")</f>
        <v/>
      </c>
    </row>
    <row r="61" spans="1:14" x14ac:dyDescent="0.2">
      <c r="A61" s="30" t="str">
        <f ca="1">IFERROR(__xludf.DUMMYFUNCTION("""COMPUTED_VALUE"""),"")</f>
        <v/>
      </c>
      <c r="B61" s="4" t="str">
        <f ca="1">IFERROR(__xludf.DUMMYFUNCTION("""COMPUTED_VALUE"""),"")</f>
        <v/>
      </c>
      <c r="C61" s="4" t="str">
        <f ca="1">IFERROR(__xludf.DUMMYFUNCTION("""COMPUTED_VALUE"""),"")</f>
        <v/>
      </c>
      <c r="D61" s="4" t="str">
        <f ca="1">IFERROR(__xludf.DUMMYFUNCTION("""COMPUTED_VALUE"""),"")</f>
        <v/>
      </c>
      <c r="E61" s="4" t="str">
        <f ca="1">IFERROR(__xludf.DUMMYFUNCTION("""COMPUTED_VALUE"""),"")</f>
        <v/>
      </c>
      <c r="F61" s="4" t="str">
        <f ca="1">IFERROR(__xludf.DUMMYFUNCTION("""COMPUTED_VALUE"""),"")</f>
        <v/>
      </c>
      <c r="G61" s="68" t="str">
        <f ca="1">IFERROR(__xludf.DUMMYFUNCTION("""COMPUTED_VALUE"""),"")</f>
        <v/>
      </c>
      <c r="H61" s="4" t="str">
        <f ca="1">IFERROR(__xludf.DUMMYFUNCTION("""COMPUTED_VALUE"""),"")</f>
        <v/>
      </c>
      <c r="I61" s="4" t="str">
        <f ca="1">IFERROR(__xludf.DUMMYFUNCTION("""COMPUTED_VALUE"""),"")</f>
        <v/>
      </c>
      <c r="J61" s="4" t="str">
        <f ca="1">IFERROR(__xludf.DUMMYFUNCTION("""COMPUTED_VALUE"""),"")</f>
        <v/>
      </c>
      <c r="K61" s="4" t="str">
        <f ca="1">IFERROR(__xludf.DUMMYFUNCTION("""COMPUTED_VALUE"""),"")</f>
        <v/>
      </c>
      <c r="L61" s="4" t="str">
        <f ca="1">IFERROR(__xludf.DUMMYFUNCTION("""COMPUTED_VALUE"""),"")</f>
        <v/>
      </c>
      <c r="M61" s="4" t="str">
        <f ca="1">IFERROR(__xludf.DUMMYFUNCTION("""COMPUTED_VALUE"""),"")</f>
        <v/>
      </c>
      <c r="N61" s="4" t="str">
        <f ca="1">IFERROR(__xludf.DUMMYFUNCTION("""COMPUTED_VALUE"""),"")</f>
        <v/>
      </c>
    </row>
    <row r="62" spans="1:14" ht="15" x14ac:dyDescent="0.3">
      <c r="A62" s="52" t="str">
        <f ca="1">IFERROR(__xludf.DUMMYFUNCTION("""COMPUTED_VALUE"""),"Võru")</f>
        <v>Võru</v>
      </c>
      <c r="B62" s="25">
        <f ca="1">IFERROR(__xludf.DUMMYFUNCTION("""COMPUTED_VALUE"""),264)</f>
        <v>264</v>
      </c>
      <c r="C62" s="25">
        <f ca="1">IFERROR(__xludf.DUMMYFUNCTION("""COMPUTED_VALUE"""),240)</f>
        <v>240</v>
      </c>
      <c r="D62" s="25">
        <f ca="1">IFERROR(__xludf.DUMMYFUNCTION("""COMPUTED_VALUE"""),247)</f>
        <v>247</v>
      </c>
      <c r="E62" s="25">
        <f ca="1">IFERROR(__xludf.DUMMYFUNCTION("""COMPUTED_VALUE"""),129)</f>
        <v>129</v>
      </c>
      <c r="F62" s="26" t="str">
        <f ca="1">IFERROR(__xludf.DUMMYFUNCTION("""COMPUTED_VALUE"""),"")</f>
        <v/>
      </c>
      <c r="G62" s="71" t="str">
        <f ca="1">IFERROR(__xludf.DUMMYFUNCTION("""COMPUTED_VALUE"""),"")</f>
        <v/>
      </c>
      <c r="H62" s="4" t="str">
        <f ca="1">IFERROR(__xludf.DUMMYFUNCTION("""COMPUTED_VALUE"""),"")</f>
        <v/>
      </c>
      <c r="I62" s="4" t="str">
        <f ca="1">IFERROR(__xludf.DUMMYFUNCTION("""COMPUTED_VALUE"""),"")</f>
        <v/>
      </c>
      <c r="J62" s="4" t="str">
        <f ca="1">IFERROR(__xludf.DUMMYFUNCTION("""COMPUTED_VALUE"""),"")</f>
        <v/>
      </c>
      <c r="K62" s="4" t="str">
        <f ca="1">IFERROR(__xludf.DUMMYFUNCTION("""COMPUTED_VALUE"""),"")</f>
        <v/>
      </c>
      <c r="L62" s="4" t="str">
        <f ca="1">IFERROR(__xludf.DUMMYFUNCTION("""COMPUTED_VALUE"""),"")</f>
        <v/>
      </c>
      <c r="M62" s="4" t="str">
        <f ca="1">IFERROR(__xludf.DUMMYFUNCTION("""COMPUTED_VALUE"""),"")</f>
        <v/>
      </c>
      <c r="N62" s="4" t="str">
        <f ca="1">IFERROR(__xludf.DUMMYFUNCTION("""COMPUTED_VALUE"""),"")</f>
        <v/>
      </c>
    </row>
    <row r="63" spans="1:14" ht="15" x14ac:dyDescent="0.3">
      <c r="A63" s="53"/>
      <c r="B63" s="27">
        <f ca="1">IFERROR(__xludf.DUMMYFUNCTION("""COMPUTED_VALUE"""),267)</f>
        <v>267</v>
      </c>
      <c r="C63" s="27">
        <f ca="1">IFERROR(__xludf.DUMMYFUNCTION("""COMPUTED_VALUE"""),233)</f>
        <v>233</v>
      </c>
      <c r="D63" s="27">
        <f ca="1">IFERROR(__xludf.DUMMYFUNCTION("""COMPUTED_VALUE"""),250)</f>
        <v>250</v>
      </c>
      <c r="E63" s="27">
        <f ca="1">IFERROR(__xludf.DUMMYFUNCTION("""COMPUTED_VALUE"""),228)</f>
        <v>228</v>
      </c>
      <c r="F63" s="26" t="str">
        <f ca="1">IFERROR(__xludf.DUMMYFUNCTION("""COMPUTED_VALUE"""),"")</f>
        <v/>
      </c>
      <c r="G63" s="71" t="str">
        <f ca="1">IFERROR(__xludf.DUMMYFUNCTION("""COMPUTED_VALUE"""),"")</f>
        <v/>
      </c>
      <c r="H63" s="4" t="str">
        <f ca="1">IFERROR(__xludf.DUMMYFUNCTION("""COMPUTED_VALUE"""),"")</f>
        <v/>
      </c>
      <c r="I63" s="4" t="str">
        <f ca="1">IFERROR(__xludf.DUMMYFUNCTION("""COMPUTED_VALUE"""),"")</f>
        <v/>
      </c>
      <c r="J63" s="4" t="str">
        <f ca="1">IFERROR(__xludf.DUMMYFUNCTION("""COMPUTED_VALUE"""),"")</f>
        <v/>
      </c>
      <c r="K63" s="4" t="str">
        <f ca="1">IFERROR(__xludf.DUMMYFUNCTION("""COMPUTED_VALUE"""),"")</f>
        <v/>
      </c>
      <c r="L63" s="4" t="str">
        <f ca="1">IFERROR(__xludf.DUMMYFUNCTION("""COMPUTED_VALUE"""),"")</f>
        <v/>
      </c>
      <c r="M63" s="4" t="str">
        <f ca="1">IFERROR(__xludf.DUMMYFUNCTION("""COMPUTED_VALUE"""),"")</f>
        <v/>
      </c>
      <c r="N63" s="4" t="str">
        <f ca="1">IFERROR(__xludf.DUMMYFUNCTION("""COMPUTED_VALUE"""),"")</f>
        <v/>
      </c>
    </row>
    <row r="64" spans="1:14" ht="15" x14ac:dyDescent="0.3">
      <c r="A64" s="42"/>
      <c r="B64" s="28">
        <f ca="1">IFERROR(__xludf.DUMMYFUNCTION("""COMPUTED_VALUE"""),531)</f>
        <v>531</v>
      </c>
      <c r="C64" s="28">
        <f ca="1">IFERROR(__xludf.DUMMYFUNCTION("""COMPUTED_VALUE"""),473)</f>
        <v>473</v>
      </c>
      <c r="D64" s="28">
        <f ca="1">IFERROR(__xludf.DUMMYFUNCTION("""COMPUTED_VALUE"""),497)</f>
        <v>497</v>
      </c>
      <c r="E64" s="28">
        <f ca="1">IFERROR(__xludf.DUMMYFUNCTION("""COMPUTED_VALUE"""),357)</f>
        <v>357</v>
      </c>
      <c r="F64" s="29">
        <f ca="1">IFERROR(__xludf.DUMMYFUNCTION("""COMPUTED_VALUE"""),1858)</f>
        <v>1858</v>
      </c>
      <c r="G64" s="71">
        <f ca="1">IFERROR(__xludf.DUMMYFUNCTION("""COMPUTED_VALUE"""),9)</f>
        <v>9</v>
      </c>
      <c r="H64" s="4" t="str">
        <f ca="1">IFERROR(__xludf.DUMMYFUNCTION("""COMPUTED_VALUE"""),"")</f>
        <v/>
      </c>
      <c r="I64" s="4" t="str">
        <f ca="1">IFERROR(__xludf.DUMMYFUNCTION("""COMPUTED_VALUE"""),"")</f>
        <v/>
      </c>
      <c r="J64" s="4" t="str">
        <f ca="1">IFERROR(__xludf.DUMMYFUNCTION("""COMPUTED_VALUE"""),"")</f>
        <v/>
      </c>
      <c r="K64" s="4" t="str">
        <f ca="1">IFERROR(__xludf.DUMMYFUNCTION("""COMPUTED_VALUE"""),"")</f>
        <v/>
      </c>
      <c r="L64" s="4" t="str">
        <f ca="1">IFERROR(__xludf.DUMMYFUNCTION("""COMPUTED_VALUE"""),"")</f>
        <v/>
      </c>
      <c r="M64" s="4" t="str">
        <f ca="1">IFERROR(__xludf.DUMMYFUNCTION("""COMPUTED_VALUE"""),"")</f>
        <v/>
      </c>
      <c r="N64" s="4" t="str">
        <f ca="1">IFERROR(__xludf.DUMMYFUNCTION("""COMPUTED_VALUE"""),"")</f>
        <v/>
      </c>
    </row>
    <row r="65" spans="1:14" ht="13.5" x14ac:dyDescent="0.2">
      <c r="A65" s="33" t="str">
        <f ca="1">IFERROR(__xludf.DUMMYFUNCTION("""COMPUTED_VALUE"""),"")</f>
        <v/>
      </c>
      <c r="B65" s="4" t="str">
        <f ca="1">IFERROR(__xludf.DUMMYFUNCTION("""COMPUTED_VALUE"""),"")</f>
        <v/>
      </c>
      <c r="C65" s="4" t="str">
        <f ca="1">IFERROR(__xludf.DUMMYFUNCTION("""COMPUTED_VALUE"""),"")</f>
        <v/>
      </c>
      <c r="D65" s="4" t="str">
        <f ca="1">IFERROR(__xludf.DUMMYFUNCTION("""COMPUTED_VALUE"""),"")</f>
        <v/>
      </c>
      <c r="E65" s="4" t="str">
        <f ca="1">IFERROR(__xludf.DUMMYFUNCTION("""COMPUTED_VALUE"""),"")</f>
        <v/>
      </c>
      <c r="F65" s="4" t="str">
        <f ca="1">IFERROR(__xludf.DUMMYFUNCTION("""COMPUTED_VALUE"""),"")</f>
        <v/>
      </c>
      <c r="G65" s="68" t="str">
        <f ca="1">IFERROR(__xludf.DUMMYFUNCTION("""COMPUTED_VALUE"""),"")</f>
        <v/>
      </c>
      <c r="H65" s="4" t="str">
        <f ca="1">IFERROR(__xludf.DUMMYFUNCTION("""COMPUTED_VALUE"""),"")</f>
        <v/>
      </c>
      <c r="I65" s="4" t="str">
        <f ca="1">IFERROR(__xludf.DUMMYFUNCTION("""COMPUTED_VALUE"""),"")</f>
        <v/>
      </c>
      <c r="J65" s="4" t="str">
        <f ca="1">IFERROR(__xludf.DUMMYFUNCTION("""COMPUTED_VALUE"""),"")</f>
        <v/>
      </c>
      <c r="K65" s="4" t="str">
        <f ca="1">IFERROR(__xludf.DUMMYFUNCTION("""COMPUTED_VALUE"""),"")</f>
        <v/>
      </c>
      <c r="L65" s="4" t="str">
        <f ca="1">IFERROR(__xludf.DUMMYFUNCTION("""COMPUTED_VALUE"""),"")</f>
        <v/>
      </c>
      <c r="M65" s="4" t="str">
        <f ca="1">IFERROR(__xludf.DUMMYFUNCTION("""COMPUTED_VALUE"""),"")</f>
        <v/>
      </c>
      <c r="N65" s="4" t="str">
        <f ca="1">IFERROR(__xludf.DUMMYFUNCTION("""COMPUTED_VALUE"""),"")</f>
        <v/>
      </c>
    </row>
    <row r="66" spans="1:14" ht="15" x14ac:dyDescent="0.3">
      <c r="A66" s="52" t="str">
        <f ca="1">IFERROR(__xludf.DUMMYFUNCTION("""COMPUTED_VALUE"""),"Tartu II")</f>
        <v>Tartu II</v>
      </c>
      <c r="B66" s="25">
        <f ca="1">IFERROR(__xludf.DUMMYFUNCTION("""COMPUTED_VALUE"""),245)</f>
        <v>245</v>
      </c>
      <c r="C66" s="25">
        <f ca="1">IFERROR(__xludf.DUMMYFUNCTION("""COMPUTED_VALUE"""),242)</f>
        <v>242</v>
      </c>
      <c r="D66" s="25">
        <f ca="1">IFERROR(__xludf.DUMMYFUNCTION("""COMPUTED_VALUE"""),246)</f>
        <v>246</v>
      </c>
      <c r="E66" s="25">
        <f ca="1">IFERROR(__xludf.DUMMYFUNCTION("""COMPUTED_VALUE"""),226)</f>
        <v>226</v>
      </c>
      <c r="F66" s="26" t="str">
        <f ca="1">IFERROR(__xludf.DUMMYFUNCTION("""COMPUTED_VALUE"""),"")</f>
        <v/>
      </c>
      <c r="G66" s="71" t="str">
        <f ca="1">IFERROR(__xludf.DUMMYFUNCTION("""COMPUTED_VALUE"""),"")</f>
        <v/>
      </c>
      <c r="H66" s="4" t="str">
        <f ca="1">IFERROR(__xludf.DUMMYFUNCTION("""COMPUTED_VALUE"""),"")</f>
        <v/>
      </c>
      <c r="I66" s="4" t="str">
        <f ca="1">IFERROR(__xludf.DUMMYFUNCTION("""COMPUTED_VALUE"""),"")</f>
        <v/>
      </c>
      <c r="J66" s="4" t="str">
        <f ca="1">IFERROR(__xludf.DUMMYFUNCTION("""COMPUTED_VALUE"""),"")</f>
        <v/>
      </c>
      <c r="K66" s="4" t="str">
        <f ca="1">IFERROR(__xludf.DUMMYFUNCTION("""COMPUTED_VALUE"""),"")</f>
        <v/>
      </c>
      <c r="L66" s="4" t="str">
        <f ca="1">IFERROR(__xludf.DUMMYFUNCTION("""COMPUTED_VALUE"""),"")</f>
        <v/>
      </c>
      <c r="M66" s="4" t="str">
        <f ca="1">IFERROR(__xludf.DUMMYFUNCTION("""COMPUTED_VALUE"""),"")</f>
        <v/>
      </c>
      <c r="N66" s="4" t="str">
        <f ca="1">IFERROR(__xludf.DUMMYFUNCTION("""COMPUTED_VALUE"""),"")</f>
        <v/>
      </c>
    </row>
    <row r="67" spans="1:14" ht="15" x14ac:dyDescent="0.3">
      <c r="A67" s="53"/>
      <c r="B67" s="27">
        <f ca="1">IFERROR(__xludf.DUMMYFUNCTION("""COMPUTED_VALUE"""),265)</f>
        <v>265</v>
      </c>
      <c r="C67" s="27">
        <f ca="1">IFERROR(__xludf.DUMMYFUNCTION("""COMPUTED_VALUE"""),260)</f>
        <v>260</v>
      </c>
      <c r="D67" s="27">
        <f ca="1">IFERROR(__xludf.DUMMYFUNCTION("""COMPUTED_VALUE"""),256)</f>
        <v>256</v>
      </c>
      <c r="E67" s="27">
        <f ca="1">IFERROR(__xludf.DUMMYFUNCTION("""COMPUTED_VALUE"""),182)</f>
        <v>182</v>
      </c>
      <c r="F67" s="26" t="str">
        <f ca="1">IFERROR(__xludf.DUMMYFUNCTION("""COMPUTED_VALUE"""),"")</f>
        <v/>
      </c>
      <c r="G67" s="71" t="str">
        <f ca="1">IFERROR(__xludf.DUMMYFUNCTION("""COMPUTED_VALUE"""),"")</f>
        <v/>
      </c>
      <c r="H67" s="4" t="str">
        <f ca="1">IFERROR(__xludf.DUMMYFUNCTION("""COMPUTED_VALUE"""),"")</f>
        <v/>
      </c>
      <c r="I67" s="4" t="str">
        <f ca="1">IFERROR(__xludf.DUMMYFUNCTION("""COMPUTED_VALUE"""),"")</f>
        <v/>
      </c>
      <c r="J67" s="4" t="str">
        <f ca="1">IFERROR(__xludf.DUMMYFUNCTION("""COMPUTED_VALUE"""),"")</f>
        <v/>
      </c>
      <c r="K67" s="4" t="str">
        <f ca="1">IFERROR(__xludf.DUMMYFUNCTION("""COMPUTED_VALUE"""),"")</f>
        <v/>
      </c>
      <c r="L67" s="4" t="str">
        <f ca="1">IFERROR(__xludf.DUMMYFUNCTION("""COMPUTED_VALUE"""),"")</f>
        <v/>
      </c>
      <c r="M67" s="4" t="str">
        <f ca="1">IFERROR(__xludf.DUMMYFUNCTION("""COMPUTED_VALUE"""),"")</f>
        <v/>
      </c>
      <c r="N67" s="4" t="str">
        <f ca="1">IFERROR(__xludf.DUMMYFUNCTION("""COMPUTED_VALUE"""),"")</f>
        <v/>
      </c>
    </row>
    <row r="68" spans="1:14" ht="15" x14ac:dyDescent="0.3">
      <c r="A68" s="42"/>
      <c r="B68" s="28">
        <f ca="1">IFERROR(__xludf.DUMMYFUNCTION("""COMPUTED_VALUE"""),510)</f>
        <v>510</v>
      </c>
      <c r="C68" s="28">
        <f ca="1">IFERROR(__xludf.DUMMYFUNCTION("""COMPUTED_VALUE"""),502)</f>
        <v>502</v>
      </c>
      <c r="D68" s="28">
        <f ca="1">IFERROR(__xludf.DUMMYFUNCTION("""COMPUTED_VALUE"""),502)</f>
        <v>502</v>
      </c>
      <c r="E68" s="28">
        <f ca="1">IFERROR(__xludf.DUMMYFUNCTION("""COMPUTED_VALUE"""),408)</f>
        <v>408</v>
      </c>
      <c r="F68" s="29">
        <f ca="1">IFERROR(__xludf.DUMMYFUNCTION("""COMPUTED_VALUE"""),1922)</f>
        <v>1922</v>
      </c>
      <c r="G68" s="71">
        <f ca="1">IFERROR(__xludf.DUMMYFUNCTION("""COMPUTED_VALUE"""),6)</f>
        <v>6</v>
      </c>
      <c r="H68" s="4" t="str">
        <f ca="1">IFERROR(__xludf.DUMMYFUNCTION("""COMPUTED_VALUE"""),"")</f>
        <v/>
      </c>
      <c r="I68" s="4" t="str">
        <f ca="1">IFERROR(__xludf.DUMMYFUNCTION("""COMPUTED_VALUE"""),"")</f>
        <v/>
      </c>
      <c r="J68" s="4" t="str">
        <f ca="1">IFERROR(__xludf.DUMMYFUNCTION("""COMPUTED_VALUE"""),"")</f>
        <v/>
      </c>
      <c r="K68" s="4" t="str">
        <f ca="1">IFERROR(__xludf.DUMMYFUNCTION("""COMPUTED_VALUE"""),"")</f>
        <v/>
      </c>
      <c r="L68" s="4" t="str">
        <f ca="1">IFERROR(__xludf.DUMMYFUNCTION("""COMPUTED_VALUE"""),"")</f>
        <v/>
      </c>
      <c r="M68" s="4" t="str">
        <f ca="1">IFERROR(__xludf.DUMMYFUNCTION("""COMPUTED_VALUE"""),"")</f>
        <v/>
      </c>
      <c r="N68" s="4" t="str">
        <f ca="1">IFERROR(__xludf.DUMMYFUNCTION("""COMPUTED_VALUE"""),"")</f>
        <v/>
      </c>
    </row>
    <row r="69" spans="1:14" ht="13.5" x14ac:dyDescent="0.25">
      <c r="A69" s="13" t="str">
        <f ca="1">IFERROR(__xludf.DUMMYFUNCTION("""COMPUTED_VALUE"""),"")</f>
        <v/>
      </c>
      <c r="B69" s="4" t="str">
        <f ca="1">IFERROR(__xludf.DUMMYFUNCTION("""COMPUTED_VALUE"""),"")</f>
        <v/>
      </c>
      <c r="C69" s="4" t="str">
        <f ca="1">IFERROR(__xludf.DUMMYFUNCTION("""COMPUTED_VALUE"""),"")</f>
        <v/>
      </c>
      <c r="D69" s="4" t="str">
        <f ca="1">IFERROR(__xludf.DUMMYFUNCTION("""COMPUTED_VALUE"""),"")</f>
        <v/>
      </c>
      <c r="E69" s="4" t="str">
        <f ca="1">IFERROR(__xludf.DUMMYFUNCTION("""COMPUTED_VALUE"""),"")</f>
        <v/>
      </c>
      <c r="F69" s="4" t="str">
        <f ca="1">IFERROR(__xludf.DUMMYFUNCTION("""COMPUTED_VALUE"""),"")</f>
        <v/>
      </c>
      <c r="G69" s="4" t="str">
        <f ca="1">IFERROR(__xludf.DUMMYFUNCTION("""COMPUTED_VALUE"""),"")</f>
        <v/>
      </c>
      <c r="H69" s="4" t="str">
        <f ca="1">IFERROR(__xludf.DUMMYFUNCTION("""COMPUTED_VALUE"""),"")</f>
        <v/>
      </c>
      <c r="I69" s="4" t="str">
        <f ca="1">IFERROR(__xludf.DUMMYFUNCTION("""COMPUTED_VALUE"""),"")</f>
        <v/>
      </c>
      <c r="J69" s="4" t="str">
        <f ca="1">IFERROR(__xludf.DUMMYFUNCTION("""COMPUTED_VALUE"""),"")</f>
        <v/>
      </c>
      <c r="K69" s="4" t="str">
        <f ca="1">IFERROR(__xludf.DUMMYFUNCTION("""COMPUTED_VALUE"""),"")</f>
        <v/>
      </c>
      <c r="L69" s="4" t="str">
        <f ca="1">IFERROR(__xludf.DUMMYFUNCTION("""COMPUTED_VALUE"""),"")</f>
        <v/>
      </c>
      <c r="M69" s="4" t="str">
        <f ca="1">IFERROR(__xludf.DUMMYFUNCTION("""COMPUTED_VALUE"""),"")</f>
        <v/>
      </c>
      <c r="N69" s="4" t="str">
        <f ca="1">IFERROR(__xludf.DUMMYFUNCTION("""COMPUTED_VALUE"""),"")</f>
        <v/>
      </c>
    </row>
    <row r="70" spans="1:14" ht="13.5" x14ac:dyDescent="0.25">
      <c r="A70" s="13" t="str">
        <f ca="1">IFERROR(__xludf.DUMMYFUNCTION("""COMPUTED_VALUE"""),"")</f>
        <v/>
      </c>
      <c r="B70" s="4" t="str">
        <f ca="1">IFERROR(__xludf.DUMMYFUNCTION("""COMPUTED_VALUE"""),"")</f>
        <v/>
      </c>
      <c r="C70" s="4" t="str">
        <f ca="1">IFERROR(__xludf.DUMMYFUNCTION("""COMPUTED_VALUE"""),"")</f>
        <v/>
      </c>
      <c r="D70" s="4" t="str">
        <f ca="1">IFERROR(__xludf.DUMMYFUNCTION("""COMPUTED_VALUE"""),"")</f>
        <v/>
      </c>
      <c r="E70" s="4" t="str">
        <f ca="1">IFERROR(__xludf.DUMMYFUNCTION("""COMPUTED_VALUE"""),"")</f>
        <v/>
      </c>
      <c r="F70" s="4" t="str">
        <f ca="1">IFERROR(__xludf.DUMMYFUNCTION("""COMPUTED_VALUE"""),"")</f>
        <v/>
      </c>
      <c r="G70" s="4" t="str">
        <f ca="1">IFERROR(__xludf.DUMMYFUNCTION("""COMPUTED_VALUE"""),"")</f>
        <v/>
      </c>
      <c r="H70" s="4" t="str">
        <f ca="1">IFERROR(__xludf.DUMMYFUNCTION("""COMPUTED_VALUE"""),"")</f>
        <v/>
      </c>
      <c r="I70" s="4" t="str">
        <f ca="1">IFERROR(__xludf.DUMMYFUNCTION("""COMPUTED_VALUE"""),"")</f>
        <v/>
      </c>
      <c r="J70" s="4" t="str">
        <f ca="1">IFERROR(__xludf.DUMMYFUNCTION("""COMPUTED_VALUE"""),"")</f>
        <v/>
      </c>
      <c r="K70" s="4" t="str">
        <f ca="1">IFERROR(__xludf.DUMMYFUNCTION("""COMPUTED_VALUE"""),"")</f>
        <v/>
      </c>
      <c r="L70" s="4" t="str">
        <f ca="1">IFERROR(__xludf.DUMMYFUNCTION("""COMPUTED_VALUE"""),"")</f>
        <v/>
      </c>
      <c r="M70" s="4" t="str">
        <f ca="1">IFERROR(__xludf.DUMMYFUNCTION("""COMPUTED_VALUE"""),"")</f>
        <v/>
      </c>
      <c r="N70" s="4" t="str">
        <f ca="1">IFERROR(__xludf.DUMMYFUNCTION("""COMPUTED_VALUE"""),"")</f>
        <v/>
      </c>
    </row>
    <row r="71" spans="1:14" ht="13.5" x14ac:dyDescent="0.25">
      <c r="A71" s="13" t="str">
        <f ca="1">IFERROR(__xludf.DUMMYFUNCTION("""COMPUTED_VALUE"""),"")</f>
        <v/>
      </c>
      <c r="B71" s="4" t="str">
        <f ca="1">IFERROR(__xludf.DUMMYFUNCTION("""COMPUTED_VALUE"""),"")</f>
        <v/>
      </c>
      <c r="C71" s="4" t="str">
        <f ca="1">IFERROR(__xludf.DUMMYFUNCTION("""COMPUTED_VALUE"""),"")</f>
        <v/>
      </c>
      <c r="D71" s="4" t="str">
        <f ca="1">IFERROR(__xludf.DUMMYFUNCTION("""COMPUTED_VALUE"""),"")</f>
        <v/>
      </c>
      <c r="E71" s="4" t="str">
        <f ca="1">IFERROR(__xludf.DUMMYFUNCTION("""COMPUTED_VALUE"""),"")</f>
        <v/>
      </c>
      <c r="F71" s="4" t="str">
        <f ca="1">IFERROR(__xludf.DUMMYFUNCTION("""COMPUTED_VALUE"""),"")</f>
        <v/>
      </c>
      <c r="G71" s="4" t="str">
        <f ca="1">IFERROR(__xludf.DUMMYFUNCTION("""COMPUTED_VALUE"""),"")</f>
        <v/>
      </c>
      <c r="H71" s="4" t="str">
        <f ca="1">IFERROR(__xludf.DUMMYFUNCTION("""COMPUTED_VALUE"""),"")</f>
        <v/>
      </c>
      <c r="I71" s="4" t="str">
        <f ca="1">IFERROR(__xludf.DUMMYFUNCTION("""COMPUTED_VALUE"""),"")</f>
        <v/>
      </c>
      <c r="J71" s="4" t="str">
        <f ca="1">IFERROR(__xludf.DUMMYFUNCTION("""COMPUTED_VALUE"""),"")</f>
        <v/>
      </c>
      <c r="K71" s="4" t="str">
        <f ca="1">IFERROR(__xludf.DUMMYFUNCTION("""COMPUTED_VALUE"""),"")</f>
        <v/>
      </c>
      <c r="L71" s="4" t="str">
        <f ca="1">IFERROR(__xludf.DUMMYFUNCTION("""COMPUTED_VALUE"""),"")</f>
        <v/>
      </c>
      <c r="M71" s="4" t="str">
        <f ca="1">IFERROR(__xludf.DUMMYFUNCTION("""COMPUTED_VALUE"""),"")</f>
        <v/>
      </c>
      <c r="N71" s="4" t="str">
        <f ca="1">IFERROR(__xludf.DUMMYFUNCTION("""COMPUTED_VALUE"""),"")</f>
        <v/>
      </c>
    </row>
    <row r="72" spans="1:14" ht="13.5" x14ac:dyDescent="0.25">
      <c r="A72" s="13" t="str">
        <f ca="1">IFERROR(__xludf.DUMMYFUNCTION("""COMPUTED_VALUE"""),"")</f>
        <v/>
      </c>
      <c r="B72" s="4" t="str">
        <f ca="1">IFERROR(__xludf.DUMMYFUNCTION("""COMPUTED_VALUE"""),"")</f>
        <v/>
      </c>
      <c r="C72" s="4" t="str">
        <f ca="1">IFERROR(__xludf.DUMMYFUNCTION("""COMPUTED_VALUE"""),"")</f>
        <v/>
      </c>
      <c r="D72" s="4" t="str">
        <f ca="1">IFERROR(__xludf.DUMMYFUNCTION("""COMPUTED_VALUE"""),"")</f>
        <v/>
      </c>
      <c r="E72" s="4" t="str">
        <f ca="1">IFERROR(__xludf.DUMMYFUNCTION("""COMPUTED_VALUE"""),"")</f>
        <v/>
      </c>
      <c r="F72" s="4" t="str">
        <f ca="1">IFERROR(__xludf.DUMMYFUNCTION("""COMPUTED_VALUE"""),"")</f>
        <v/>
      </c>
      <c r="G72" s="4" t="str">
        <f ca="1">IFERROR(__xludf.DUMMYFUNCTION("""COMPUTED_VALUE"""),"")</f>
        <v/>
      </c>
      <c r="H72" s="4" t="str">
        <f ca="1">IFERROR(__xludf.DUMMYFUNCTION("""COMPUTED_VALUE"""),"")</f>
        <v/>
      </c>
      <c r="I72" s="4" t="str">
        <f ca="1">IFERROR(__xludf.DUMMYFUNCTION("""COMPUTED_VALUE"""),"")</f>
        <v/>
      </c>
      <c r="J72" s="4" t="str">
        <f ca="1">IFERROR(__xludf.DUMMYFUNCTION("""COMPUTED_VALUE"""),"")</f>
        <v/>
      </c>
      <c r="K72" s="4" t="str">
        <f ca="1">IFERROR(__xludf.DUMMYFUNCTION("""COMPUTED_VALUE"""),"")</f>
        <v/>
      </c>
      <c r="L72" s="4" t="str">
        <f ca="1">IFERROR(__xludf.DUMMYFUNCTION("""COMPUTED_VALUE"""),"")</f>
        <v/>
      </c>
      <c r="M72" s="4" t="str">
        <f ca="1">IFERROR(__xludf.DUMMYFUNCTION("""COMPUTED_VALUE"""),"")</f>
        <v/>
      </c>
      <c r="N72" s="4" t="str">
        <f ca="1">IFERROR(__xludf.DUMMYFUNCTION("""COMPUTED_VALUE"""),"")</f>
        <v/>
      </c>
    </row>
    <row r="73" spans="1:14" ht="13.5" x14ac:dyDescent="0.25">
      <c r="A73" s="13" t="str">
        <f ca="1">IFERROR(__xludf.DUMMYFUNCTION("""COMPUTED_VALUE"""),"")</f>
        <v/>
      </c>
      <c r="B73" s="4" t="str">
        <f ca="1">IFERROR(__xludf.DUMMYFUNCTION("""COMPUTED_VALUE"""),"")</f>
        <v/>
      </c>
      <c r="C73" s="4" t="str">
        <f ca="1">IFERROR(__xludf.DUMMYFUNCTION("""COMPUTED_VALUE"""),"")</f>
        <v/>
      </c>
      <c r="D73" s="4" t="str">
        <f ca="1">IFERROR(__xludf.DUMMYFUNCTION("""COMPUTED_VALUE"""),"")</f>
        <v/>
      </c>
      <c r="E73" s="4" t="str">
        <f ca="1">IFERROR(__xludf.DUMMYFUNCTION("""COMPUTED_VALUE"""),"")</f>
        <v/>
      </c>
      <c r="F73" s="4" t="str">
        <f ca="1">IFERROR(__xludf.DUMMYFUNCTION("""COMPUTED_VALUE"""),"")</f>
        <v/>
      </c>
      <c r="G73" s="4" t="str">
        <f ca="1">IFERROR(__xludf.DUMMYFUNCTION("""COMPUTED_VALUE"""),"")</f>
        <v/>
      </c>
      <c r="H73" s="4" t="str">
        <f ca="1">IFERROR(__xludf.DUMMYFUNCTION("""COMPUTED_VALUE"""),"")</f>
        <v/>
      </c>
      <c r="I73" s="4" t="str">
        <f ca="1">IFERROR(__xludf.DUMMYFUNCTION("""COMPUTED_VALUE"""),"")</f>
        <v/>
      </c>
      <c r="J73" s="4" t="str">
        <f ca="1">IFERROR(__xludf.DUMMYFUNCTION("""COMPUTED_VALUE"""),"")</f>
        <v/>
      </c>
      <c r="K73" s="4" t="str">
        <f ca="1">IFERROR(__xludf.DUMMYFUNCTION("""COMPUTED_VALUE"""),"")</f>
        <v/>
      </c>
      <c r="L73" s="4" t="str">
        <f ca="1">IFERROR(__xludf.DUMMYFUNCTION("""COMPUTED_VALUE"""),"")</f>
        <v/>
      </c>
      <c r="M73" s="4" t="str">
        <f ca="1">IFERROR(__xludf.DUMMYFUNCTION("""COMPUTED_VALUE"""),"")</f>
        <v/>
      </c>
      <c r="N73" s="4" t="str">
        <f ca="1">IFERROR(__xludf.DUMMYFUNCTION("""COMPUTED_VALUE"""),"")</f>
        <v/>
      </c>
    </row>
    <row r="74" spans="1:14" ht="13.5" x14ac:dyDescent="0.25">
      <c r="A74" s="13" t="str">
        <f ca="1">IFERROR(__xludf.DUMMYFUNCTION("""COMPUTED_VALUE"""),"")</f>
        <v/>
      </c>
      <c r="B74" s="4" t="str">
        <f ca="1">IFERROR(__xludf.DUMMYFUNCTION("""COMPUTED_VALUE"""),"")</f>
        <v/>
      </c>
      <c r="C74" s="4" t="str">
        <f ca="1">IFERROR(__xludf.DUMMYFUNCTION("""COMPUTED_VALUE"""),"")</f>
        <v/>
      </c>
      <c r="D74" s="4" t="str">
        <f ca="1">IFERROR(__xludf.DUMMYFUNCTION("""COMPUTED_VALUE"""),"")</f>
        <v/>
      </c>
      <c r="E74" s="4" t="str">
        <f ca="1">IFERROR(__xludf.DUMMYFUNCTION("""COMPUTED_VALUE"""),"")</f>
        <v/>
      </c>
      <c r="F74" s="4" t="str">
        <f ca="1">IFERROR(__xludf.DUMMYFUNCTION("""COMPUTED_VALUE"""),"")</f>
        <v/>
      </c>
      <c r="G74" s="4" t="str">
        <f ca="1">IFERROR(__xludf.DUMMYFUNCTION("""COMPUTED_VALUE"""),"")</f>
        <v/>
      </c>
      <c r="H74" s="4" t="str">
        <f ca="1">IFERROR(__xludf.DUMMYFUNCTION("""COMPUTED_VALUE"""),"")</f>
        <v/>
      </c>
      <c r="I74" s="4" t="str">
        <f ca="1">IFERROR(__xludf.DUMMYFUNCTION("""COMPUTED_VALUE"""),"")</f>
        <v/>
      </c>
      <c r="J74" s="4" t="str">
        <f ca="1">IFERROR(__xludf.DUMMYFUNCTION("""COMPUTED_VALUE"""),"")</f>
        <v/>
      </c>
      <c r="K74" s="4" t="str">
        <f ca="1">IFERROR(__xludf.DUMMYFUNCTION("""COMPUTED_VALUE"""),"")</f>
        <v/>
      </c>
      <c r="L74" s="4" t="str">
        <f ca="1">IFERROR(__xludf.DUMMYFUNCTION("""COMPUTED_VALUE"""),"")</f>
        <v/>
      </c>
      <c r="M74" s="4" t="str">
        <f ca="1">IFERROR(__xludf.DUMMYFUNCTION("""COMPUTED_VALUE"""),"")</f>
        <v/>
      </c>
      <c r="N74" s="4" t="str">
        <f ca="1">IFERROR(__xludf.DUMMYFUNCTION("""COMPUTED_VALUE"""),"")</f>
        <v/>
      </c>
    </row>
    <row r="75" spans="1:14" ht="13.5" x14ac:dyDescent="0.25">
      <c r="A75" s="13" t="str">
        <f ca="1">IFERROR(__xludf.DUMMYFUNCTION("""COMPUTED_VALUE"""),"")</f>
        <v/>
      </c>
      <c r="B75" s="4" t="str">
        <f ca="1">IFERROR(__xludf.DUMMYFUNCTION("""COMPUTED_VALUE"""),"")</f>
        <v/>
      </c>
      <c r="C75" s="4" t="str">
        <f ca="1">IFERROR(__xludf.DUMMYFUNCTION("""COMPUTED_VALUE"""),"")</f>
        <v/>
      </c>
      <c r="D75" s="4" t="str">
        <f ca="1">IFERROR(__xludf.DUMMYFUNCTION("""COMPUTED_VALUE"""),"")</f>
        <v/>
      </c>
      <c r="E75" s="4" t="str">
        <f ca="1">IFERROR(__xludf.DUMMYFUNCTION("""COMPUTED_VALUE"""),"")</f>
        <v/>
      </c>
      <c r="F75" s="4" t="str">
        <f ca="1">IFERROR(__xludf.DUMMYFUNCTION("""COMPUTED_VALUE"""),"")</f>
        <v/>
      </c>
      <c r="G75" s="4" t="str">
        <f ca="1">IFERROR(__xludf.DUMMYFUNCTION("""COMPUTED_VALUE"""),"")</f>
        <v/>
      </c>
      <c r="H75" s="4" t="str">
        <f ca="1">IFERROR(__xludf.DUMMYFUNCTION("""COMPUTED_VALUE"""),"")</f>
        <v/>
      </c>
      <c r="I75" s="4" t="str">
        <f ca="1">IFERROR(__xludf.DUMMYFUNCTION("""COMPUTED_VALUE"""),"")</f>
        <v/>
      </c>
      <c r="J75" s="4" t="str">
        <f ca="1">IFERROR(__xludf.DUMMYFUNCTION("""COMPUTED_VALUE"""),"")</f>
        <v/>
      </c>
      <c r="K75" s="4" t="str">
        <f ca="1">IFERROR(__xludf.DUMMYFUNCTION("""COMPUTED_VALUE"""),"")</f>
        <v/>
      </c>
      <c r="L75" s="4" t="str">
        <f ca="1">IFERROR(__xludf.DUMMYFUNCTION("""COMPUTED_VALUE"""),"")</f>
        <v/>
      </c>
      <c r="M75" s="4" t="str">
        <f ca="1">IFERROR(__xludf.DUMMYFUNCTION("""COMPUTED_VALUE"""),"")</f>
        <v/>
      </c>
      <c r="N75" s="4" t="str">
        <f ca="1">IFERROR(__xludf.DUMMYFUNCTION("""COMPUTED_VALUE"""),"")</f>
        <v/>
      </c>
    </row>
    <row r="76" spans="1:14" ht="13.5" x14ac:dyDescent="0.25">
      <c r="A76" s="13" t="str">
        <f ca="1">IFERROR(__xludf.DUMMYFUNCTION("""COMPUTED_VALUE"""),"")</f>
        <v/>
      </c>
      <c r="B76" s="4" t="str">
        <f ca="1">IFERROR(__xludf.DUMMYFUNCTION("""COMPUTED_VALUE"""),"")</f>
        <v/>
      </c>
      <c r="C76" s="4" t="str">
        <f ca="1">IFERROR(__xludf.DUMMYFUNCTION("""COMPUTED_VALUE"""),"")</f>
        <v/>
      </c>
      <c r="D76" s="4" t="str">
        <f ca="1">IFERROR(__xludf.DUMMYFUNCTION("""COMPUTED_VALUE"""),"")</f>
        <v/>
      </c>
      <c r="E76" s="4" t="str">
        <f ca="1">IFERROR(__xludf.DUMMYFUNCTION("""COMPUTED_VALUE"""),"")</f>
        <v/>
      </c>
      <c r="F76" s="4" t="str">
        <f ca="1">IFERROR(__xludf.DUMMYFUNCTION("""COMPUTED_VALUE"""),"")</f>
        <v/>
      </c>
      <c r="G76" s="4" t="str">
        <f ca="1">IFERROR(__xludf.DUMMYFUNCTION("""COMPUTED_VALUE"""),"")</f>
        <v/>
      </c>
      <c r="H76" s="4" t="str">
        <f ca="1">IFERROR(__xludf.DUMMYFUNCTION("""COMPUTED_VALUE"""),"")</f>
        <v/>
      </c>
      <c r="I76" s="4" t="str">
        <f ca="1">IFERROR(__xludf.DUMMYFUNCTION("""COMPUTED_VALUE"""),"")</f>
        <v/>
      </c>
      <c r="J76" s="4" t="str">
        <f ca="1">IFERROR(__xludf.DUMMYFUNCTION("""COMPUTED_VALUE"""),"")</f>
        <v/>
      </c>
      <c r="K76" s="4" t="str">
        <f ca="1">IFERROR(__xludf.DUMMYFUNCTION("""COMPUTED_VALUE"""),"")</f>
        <v/>
      </c>
      <c r="L76" s="4" t="str">
        <f ca="1">IFERROR(__xludf.DUMMYFUNCTION("""COMPUTED_VALUE"""),"")</f>
        <v/>
      </c>
      <c r="M76" s="4" t="str">
        <f ca="1">IFERROR(__xludf.DUMMYFUNCTION("""COMPUTED_VALUE"""),"")</f>
        <v/>
      </c>
      <c r="N76" s="4" t="str">
        <f ca="1">IFERROR(__xludf.DUMMYFUNCTION("""COMPUTED_VALUE"""),"")</f>
        <v/>
      </c>
    </row>
    <row r="77" spans="1:14" ht="13.5" x14ac:dyDescent="0.25">
      <c r="A77" s="13" t="str">
        <f ca="1">IFERROR(__xludf.DUMMYFUNCTION("""COMPUTED_VALUE"""),"")</f>
        <v/>
      </c>
      <c r="B77" s="4" t="str">
        <f ca="1">IFERROR(__xludf.DUMMYFUNCTION("""COMPUTED_VALUE"""),"")</f>
        <v/>
      </c>
      <c r="C77" s="4" t="str">
        <f ca="1">IFERROR(__xludf.DUMMYFUNCTION("""COMPUTED_VALUE"""),"")</f>
        <v/>
      </c>
      <c r="D77" s="4" t="str">
        <f ca="1">IFERROR(__xludf.DUMMYFUNCTION("""COMPUTED_VALUE"""),"")</f>
        <v/>
      </c>
      <c r="E77" s="4" t="str">
        <f ca="1">IFERROR(__xludf.DUMMYFUNCTION("""COMPUTED_VALUE"""),"")</f>
        <v/>
      </c>
      <c r="F77" s="4" t="str">
        <f ca="1">IFERROR(__xludf.DUMMYFUNCTION("""COMPUTED_VALUE"""),"")</f>
        <v/>
      </c>
      <c r="G77" s="4" t="str">
        <f ca="1">IFERROR(__xludf.DUMMYFUNCTION("""COMPUTED_VALUE"""),"")</f>
        <v/>
      </c>
      <c r="H77" s="4" t="str">
        <f ca="1">IFERROR(__xludf.DUMMYFUNCTION("""COMPUTED_VALUE"""),"")</f>
        <v/>
      </c>
      <c r="I77" s="4" t="str">
        <f ca="1">IFERROR(__xludf.DUMMYFUNCTION("""COMPUTED_VALUE"""),"")</f>
        <v/>
      </c>
      <c r="J77" s="4" t="str">
        <f ca="1">IFERROR(__xludf.DUMMYFUNCTION("""COMPUTED_VALUE"""),"")</f>
        <v/>
      </c>
      <c r="K77" s="4" t="str">
        <f ca="1">IFERROR(__xludf.DUMMYFUNCTION("""COMPUTED_VALUE"""),"")</f>
        <v/>
      </c>
      <c r="L77" s="4" t="str">
        <f ca="1">IFERROR(__xludf.DUMMYFUNCTION("""COMPUTED_VALUE"""),"")</f>
        <v/>
      </c>
      <c r="M77" s="4" t="str">
        <f ca="1">IFERROR(__xludf.DUMMYFUNCTION("""COMPUTED_VALUE"""),"")</f>
        <v/>
      </c>
      <c r="N77" s="4" t="str">
        <f ca="1">IFERROR(__xludf.DUMMYFUNCTION("""COMPUTED_VALUE"""),"")</f>
        <v/>
      </c>
    </row>
    <row r="78" spans="1:14" ht="13.5" x14ac:dyDescent="0.25">
      <c r="A78" s="13" t="str">
        <f ca="1">IFERROR(__xludf.DUMMYFUNCTION("""COMPUTED_VALUE"""),"")</f>
        <v/>
      </c>
      <c r="B78" s="4" t="str">
        <f ca="1">IFERROR(__xludf.DUMMYFUNCTION("""COMPUTED_VALUE"""),"")</f>
        <v/>
      </c>
      <c r="C78" s="4" t="str">
        <f ca="1">IFERROR(__xludf.DUMMYFUNCTION("""COMPUTED_VALUE"""),"")</f>
        <v/>
      </c>
      <c r="D78" s="4" t="str">
        <f ca="1">IFERROR(__xludf.DUMMYFUNCTION("""COMPUTED_VALUE"""),"")</f>
        <v/>
      </c>
      <c r="E78" s="4" t="str">
        <f ca="1">IFERROR(__xludf.DUMMYFUNCTION("""COMPUTED_VALUE"""),"")</f>
        <v/>
      </c>
      <c r="F78" s="4" t="str">
        <f ca="1">IFERROR(__xludf.DUMMYFUNCTION("""COMPUTED_VALUE"""),"")</f>
        <v/>
      </c>
      <c r="G78" s="4" t="str">
        <f ca="1">IFERROR(__xludf.DUMMYFUNCTION("""COMPUTED_VALUE"""),"")</f>
        <v/>
      </c>
      <c r="H78" s="4" t="str">
        <f ca="1">IFERROR(__xludf.DUMMYFUNCTION("""COMPUTED_VALUE"""),"")</f>
        <v/>
      </c>
      <c r="I78" s="4" t="str">
        <f ca="1">IFERROR(__xludf.DUMMYFUNCTION("""COMPUTED_VALUE"""),"")</f>
        <v/>
      </c>
      <c r="J78" s="4" t="str">
        <f ca="1">IFERROR(__xludf.DUMMYFUNCTION("""COMPUTED_VALUE"""),"")</f>
        <v/>
      </c>
      <c r="K78" s="4" t="str">
        <f ca="1">IFERROR(__xludf.DUMMYFUNCTION("""COMPUTED_VALUE"""),"")</f>
        <v/>
      </c>
      <c r="L78" s="4" t="str">
        <f ca="1">IFERROR(__xludf.DUMMYFUNCTION("""COMPUTED_VALUE"""),"")</f>
        <v/>
      </c>
      <c r="M78" s="4" t="str">
        <f ca="1">IFERROR(__xludf.DUMMYFUNCTION("""COMPUTED_VALUE"""),"")</f>
        <v/>
      </c>
      <c r="N78" s="4" t="str">
        <f ca="1">IFERROR(__xludf.DUMMYFUNCTION("""COMPUTED_VALUE"""),"")</f>
        <v/>
      </c>
    </row>
    <row r="79" spans="1:14" ht="13.5" x14ac:dyDescent="0.25">
      <c r="A79" s="13" t="str">
        <f ca="1">IFERROR(__xludf.DUMMYFUNCTION("""COMPUTED_VALUE"""),"")</f>
        <v/>
      </c>
      <c r="B79" s="4" t="str">
        <f ca="1">IFERROR(__xludf.DUMMYFUNCTION("""COMPUTED_VALUE"""),"")</f>
        <v/>
      </c>
      <c r="C79" s="4" t="str">
        <f ca="1">IFERROR(__xludf.DUMMYFUNCTION("""COMPUTED_VALUE"""),"")</f>
        <v/>
      </c>
      <c r="D79" s="4" t="str">
        <f ca="1">IFERROR(__xludf.DUMMYFUNCTION("""COMPUTED_VALUE"""),"")</f>
        <v/>
      </c>
      <c r="E79" s="4" t="str">
        <f ca="1">IFERROR(__xludf.DUMMYFUNCTION("""COMPUTED_VALUE"""),"")</f>
        <v/>
      </c>
      <c r="F79" s="4" t="str">
        <f ca="1">IFERROR(__xludf.DUMMYFUNCTION("""COMPUTED_VALUE"""),"")</f>
        <v/>
      </c>
      <c r="G79" s="4" t="str">
        <f ca="1">IFERROR(__xludf.DUMMYFUNCTION("""COMPUTED_VALUE"""),"")</f>
        <v/>
      </c>
      <c r="H79" s="4" t="str">
        <f ca="1">IFERROR(__xludf.DUMMYFUNCTION("""COMPUTED_VALUE"""),"")</f>
        <v/>
      </c>
      <c r="I79" s="4" t="str">
        <f ca="1">IFERROR(__xludf.DUMMYFUNCTION("""COMPUTED_VALUE"""),"")</f>
        <v/>
      </c>
      <c r="J79" s="4" t="str">
        <f ca="1">IFERROR(__xludf.DUMMYFUNCTION("""COMPUTED_VALUE"""),"")</f>
        <v/>
      </c>
      <c r="K79" s="4" t="str">
        <f ca="1">IFERROR(__xludf.DUMMYFUNCTION("""COMPUTED_VALUE"""),"")</f>
        <v/>
      </c>
      <c r="L79" s="4" t="str">
        <f ca="1">IFERROR(__xludf.DUMMYFUNCTION("""COMPUTED_VALUE"""),"")</f>
        <v/>
      </c>
      <c r="M79" s="4" t="str">
        <f ca="1">IFERROR(__xludf.DUMMYFUNCTION("""COMPUTED_VALUE"""),"")</f>
        <v/>
      </c>
      <c r="N79" s="4" t="str">
        <f ca="1">IFERROR(__xludf.DUMMYFUNCTION("""COMPUTED_VALUE"""),"")</f>
        <v/>
      </c>
    </row>
    <row r="80" spans="1:14" ht="13.5" x14ac:dyDescent="0.25">
      <c r="A80" s="13" t="str">
        <f ca="1">IFERROR(__xludf.DUMMYFUNCTION("""COMPUTED_VALUE"""),"")</f>
        <v/>
      </c>
      <c r="B80" s="4" t="str">
        <f ca="1">IFERROR(__xludf.DUMMYFUNCTION("""COMPUTED_VALUE"""),"")</f>
        <v/>
      </c>
      <c r="C80" s="4" t="str">
        <f ca="1">IFERROR(__xludf.DUMMYFUNCTION("""COMPUTED_VALUE"""),"")</f>
        <v/>
      </c>
      <c r="D80" s="4" t="str">
        <f ca="1">IFERROR(__xludf.DUMMYFUNCTION("""COMPUTED_VALUE"""),"")</f>
        <v/>
      </c>
      <c r="E80" s="4" t="str">
        <f ca="1">IFERROR(__xludf.DUMMYFUNCTION("""COMPUTED_VALUE"""),"")</f>
        <v/>
      </c>
      <c r="F80" s="4" t="str">
        <f ca="1">IFERROR(__xludf.DUMMYFUNCTION("""COMPUTED_VALUE"""),"")</f>
        <v/>
      </c>
      <c r="G80" s="4" t="str">
        <f ca="1">IFERROR(__xludf.DUMMYFUNCTION("""COMPUTED_VALUE"""),"")</f>
        <v/>
      </c>
      <c r="H80" s="4" t="str">
        <f ca="1">IFERROR(__xludf.DUMMYFUNCTION("""COMPUTED_VALUE"""),"")</f>
        <v/>
      </c>
      <c r="I80" s="4" t="str">
        <f ca="1">IFERROR(__xludf.DUMMYFUNCTION("""COMPUTED_VALUE"""),"")</f>
        <v/>
      </c>
      <c r="J80" s="4" t="str">
        <f ca="1">IFERROR(__xludf.DUMMYFUNCTION("""COMPUTED_VALUE"""),"")</f>
        <v/>
      </c>
      <c r="K80" s="4" t="str">
        <f ca="1">IFERROR(__xludf.DUMMYFUNCTION("""COMPUTED_VALUE"""),"")</f>
        <v/>
      </c>
      <c r="L80" s="4" t="str">
        <f ca="1">IFERROR(__xludf.DUMMYFUNCTION("""COMPUTED_VALUE"""),"")</f>
        <v/>
      </c>
      <c r="M80" s="4" t="str">
        <f ca="1">IFERROR(__xludf.DUMMYFUNCTION("""COMPUTED_VALUE"""),"")</f>
        <v/>
      </c>
      <c r="N80" s="4" t="str">
        <f ca="1">IFERROR(__xludf.DUMMYFUNCTION("""COMPUTED_VALUE"""),"")</f>
        <v/>
      </c>
    </row>
    <row r="81" spans="1:14" ht="13.5" x14ac:dyDescent="0.25">
      <c r="A81" s="13" t="str">
        <f ca="1">IFERROR(__xludf.DUMMYFUNCTION("""COMPUTED_VALUE"""),"")</f>
        <v/>
      </c>
      <c r="B81" s="4" t="str">
        <f ca="1">IFERROR(__xludf.DUMMYFUNCTION("""COMPUTED_VALUE"""),"")</f>
        <v/>
      </c>
      <c r="C81" s="4" t="str">
        <f ca="1">IFERROR(__xludf.DUMMYFUNCTION("""COMPUTED_VALUE"""),"")</f>
        <v/>
      </c>
      <c r="D81" s="4" t="str">
        <f ca="1">IFERROR(__xludf.DUMMYFUNCTION("""COMPUTED_VALUE"""),"")</f>
        <v/>
      </c>
      <c r="E81" s="4" t="str">
        <f ca="1">IFERROR(__xludf.DUMMYFUNCTION("""COMPUTED_VALUE"""),"")</f>
        <v/>
      </c>
      <c r="F81" s="4" t="str">
        <f ca="1">IFERROR(__xludf.DUMMYFUNCTION("""COMPUTED_VALUE"""),"")</f>
        <v/>
      </c>
      <c r="G81" s="4" t="str">
        <f ca="1">IFERROR(__xludf.DUMMYFUNCTION("""COMPUTED_VALUE"""),"")</f>
        <v/>
      </c>
      <c r="H81" s="4" t="str">
        <f ca="1">IFERROR(__xludf.DUMMYFUNCTION("""COMPUTED_VALUE"""),"")</f>
        <v/>
      </c>
      <c r="I81" s="4" t="str">
        <f ca="1">IFERROR(__xludf.DUMMYFUNCTION("""COMPUTED_VALUE"""),"")</f>
        <v/>
      </c>
      <c r="J81" s="4" t="str">
        <f ca="1">IFERROR(__xludf.DUMMYFUNCTION("""COMPUTED_VALUE"""),"")</f>
        <v/>
      </c>
      <c r="K81" s="4" t="str">
        <f ca="1">IFERROR(__xludf.DUMMYFUNCTION("""COMPUTED_VALUE"""),"")</f>
        <v/>
      </c>
      <c r="L81" s="4" t="str">
        <f ca="1">IFERROR(__xludf.DUMMYFUNCTION("""COMPUTED_VALUE"""),"")</f>
        <v/>
      </c>
      <c r="M81" s="4" t="str">
        <f ca="1">IFERROR(__xludf.DUMMYFUNCTION("""COMPUTED_VALUE"""),"")</f>
        <v/>
      </c>
      <c r="N81" s="4" t="str">
        <f ca="1">IFERROR(__xludf.DUMMYFUNCTION("""COMPUTED_VALUE"""),"")</f>
        <v/>
      </c>
    </row>
    <row r="82" spans="1:14" ht="13.5" x14ac:dyDescent="0.25">
      <c r="A82" s="13" t="str">
        <f ca="1">IFERROR(__xludf.DUMMYFUNCTION("""COMPUTED_VALUE"""),"")</f>
        <v/>
      </c>
      <c r="B82" s="4" t="str">
        <f ca="1">IFERROR(__xludf.DUMMYFUNCTION("""COMPUTED_VALUE"""),"")</f>
        <v/>
      </c>
      <c r="C82" s="4" t="str">
        <f ca="1">IFERROR(__xludf.DUMMYFUNCTION("""COMPUTED_VALUE"""),"")</f>
        <v/>
      </c>
      <c r="D82" s="4" t="str">
        <f ca="1">IFERROR(__xludf.DUMMYFUNCTION("""COMPUTED_VALUE"""),"")</f>
        <v/>
      </c>
      <c r="E82" s="4" t="str">
        <f ca="1">IFERROR(__xludf.DUMMYFUNCTION("""COMPUTED_VALUE"""),"")</f>
        <v/>
      </c>
      <c r="F82" s="4" t="str">
        <f ca="1">IFERROR(__xludf.DUMMYFUNCTION("""COMPUTED_VALUE"""),"")</f>
        <v/>
      </c>
      <c r="G82" s="4" t="str">
        <f ca="1">IFERROR(__xludf.DUMMYFUNCTION("""COMPUTED_VALUE"""),"")</f>
        <v/>
      </c>
      <c r="H82" s="4" t="str">
        <f ca="1">IFERROR(__xludf.DUMMYFUNCTION("""COMPUTED_VALUE"""),"")</f>
        <v/>
      </c>
      <c r="I82" s="4" t="str">
        <f ca="1">IFERROR(__xludf.DUMMYFUNCTION("""COMPUTED_VALUE"""),"")</f>
        <v/>
      </c>
      <c r="J82" s="4" t="str">
        <f ca="1">IFERROR(__xludf.DUMMYFUNCTION("""COMPUTED_VALUE"""),"")</f>
        <v/>
      </c>
      <c r="K82" s="4" t="str">
        <f ca="1">IFERROR(__xludf.DUMMYFUNCTION("""COMPUTED_VALUE"""),"")</f>
        <v/>
      </c>
      <c r="L82" s="4" t="str">
        <f ca="1">IFERROR(__xludf.DUMMYFUNCTION("""COMPUTED_VALUE"""),"")</f>
        <v/>
      </c>
      <c r="M82" s="4" t="str">
        <f ca="1">IFERROR(__xludf.DUMMYFUNCTION("""COMPUTED_VALUE"""),"")</f>
        <v/>
      </c>
      <c r="N82" s="4" t="str">
        <f ca="1">IFERROR(__xludf.DUMMYFUNCTION("""COMPUTED_VALUE"""),"")</f>
        <v/>
      </c>
    </row>
    <row r="83" spans="1:14" ht="13.5" x14ac:dyDescent="0.25">
      <c r="A83" s="13" t="str">
        <f ca="1">IFERROR(__xludf.DUMMYFUNCTION("""COMPUTED_VALUE"""),"")</f>
        <v/>
      </c>
      <c r="B83" s="4" t="str">
        <f ca="1">IFERROR(__xludf.DUMMYFUNCTION("""COMPUTED_VALUE"""),"")</f>
        <v/>
      </c>
      <c r="C83" s="4" t="str">
        <f ca="1">IFERROR(__xludf.DUMMYFUNCTION("""COMPUTED_VALUE"""),"")</f>
        <v/>
      </c>
      <c r="D83" s="4" t="str">
        <f ca="1">IFERROR(__xludf.DUMMYFUNCTION("""COMPUTED_VALUE"""),"")</f>
        <v/>
      </c>
      <c r="E83" s="4" t="str">
        <f ca="1">IFERROR(__xludf.DUMMYFUNCTION("""COMPUTED_VALUE"""),"")</f>
        <v/>
      </c>
      <c r="F83" s="4" t="str">
        <f ca="1">IFERROR(__xludf.DUMMYFUNCTION("""COMPUTED_VALUE"""),"")</f>
        <v/>
      </c>
      <c r="G83" s="4" t="str">
        <f ca="1">IFERROR(__xludf.DUMMYFUNCTION("""COMPUTED_VALUE"""),"")</f>
        <v/>
      </c>
      <c r="H83" s="4" t="str">
        <f ca="1">IFERROR(__xludf.DUMMYFUNCTION("""COMPUTED_VALUE"""),"")</f>
        <v/>
      </c>
      <c r="I83" s="4" t="str">
        <f ca="1">IFERROR(__xludf.DUMMYFUNCTION("""COMPUTED_VALUE"""),"")</f>
        <v/>
      </c>
      <c r="J83" s="4" t="str">
        <f ca="1">IFERROR(__xludf.DUMMYFUNCTION("""COMPUTED_VALUE"""),"")</f>
        <v/>
      </c>
      <c r="K83" s="4" t="str">
        <f ca="1">IFERROR(__xludf.DUMMYFUNCTION("""COMPUTED_VALUE"""),"")</f>
        <v/>
      </c>
      <c r="L83" s="4" t="str">
        <f ca="1">IFERROR(__xludf.DUMMYFUNCTION("""COMPUTED_VALUE"""),"")</f>
        <v/>
      </c>
      <c r="M83" s="4" t="str">
        <f ca="1">IFERROR(__xludf.DUMMYFUNCTION("""COMPUTED_VALUE"""),"")</f>
        <v/>
      </c>
      <c r="N83" s="4" t="str">
        <f ca="1">IFERROR(__xludf.DUMMYFUNCTION("""COMPUTED_VALUE"""),"")</f>
        <v/>
      </c>
    </row>
    <row r="84" spans="1:14" ht="13.5" x14ac:dyDescent="0.25">
      <c r="A84" s="13" t="str">
        <f ca="1">IFERROR(__xludf.DUMMYFUNCTION("""COMPUTED_VALUE"""),"")</f>
        <v/>
      </c>
      <c r="B84" s="4" t="str">
        <f ca="1">IFERROR(__xludf.DUMMYFUNCTION("""COMPUTED_VALUE"""),"")</f>
        <v/>
      </c>
      <c r="C84" s="4" t="str">
        <f ca="1">IFERROR(__xludf.DUMMYFUNCTION("""COMPUTED_VALUE"""),"")</f>
        <v/>
      </c>
      <c r="D84" s="4" t="str">
        <f ca="1">IFERROR(__xludf.DUMMYFUNCTION("""COMPUTED_VALUE"""),"")</f>
        <v/>
      </c>
      <c r="E84" s="4" t="str">
        <f ca="1">IFERROR(__xludf.DUMMYFUNCTION("""COMPUTED_VALUE"""),"")</f>
        <v/>
      </c>
      <c r="F84" s="4" t="str">
        <f ca="1">IFERROR(__xludf.DUMMYFUNCTION("""COMPUTED_VALUE"""),"")</f>
        <v/>
      </c>
      <c r="G84" s="4" t="str">
        <f ca="1">IFERROR(__xludf.DUMMYFUNCTION("""COMPUTED_VALUE"""),"")</f>
        <v/>
      </c>
      <c r="H84" s="4" t="str">
        <f ca="1">IFERROR(__xludf.DUMMYFUNCTION("""COMPUTED_VALUE"""),"")</f>
        <v/>
      </c>
      <c r="I84" s="4" t="str">
        <f ca="1">IFERROR(__xludf.DUMMYFUNCTION("""COMPUTED_VALUE"""),"")</f>
        <v/>
      </c>
      <c r="J84" s="4" t="str">
        <f ca="1">IFERROR(__xludf.DUMMYFUNCTION("""COMPUTED_VALUE"""),"")</f>
        <v/>
      </c>
      <c r="K84" s="4" t="str">
        <f ca="1">IFERROR(__xludf.DUMMYFUNCTION("""COMPUTED_VALUE"""),"")</f>
        <v/>
      </c>
      <c r="L84" s="4" t="str">
        <f ca="1">IFERROR(__xludf.DUMMYFUNCTION("""COMPUTED_VALUE"""),"")</f>
        <v/>
      </c>
      <c r="M84" s="4" t="str">
        <f ca="1">IFERROR(__xludf.DUMMYFUNCTION("""COMPUTED_VALUE"""),"")</f>
        <v/>
      </c>
      <c r="N84" s="4" t="str">
        <f ca="1">IFERROR(__xludf.DUMMYFUNCTION("""COMPUTED_VALUE"""),"")</f>
        <v/>
      </c>
    </row>
    <row r="85" spans="1:14" ht="13.5" x14ac:dyDescent="0.25">
      <c r="A85" s="13" t="str">
        <f ca="1">IFERROR(__xludf.DUMMYFUNCTION("""COMPUTED_VALUE"""),"")</f>
        <v/>
      </c>
      <c r="B85" s="4" t="str">
        <f ca="1">IFERROR(__xludf.DUMMYFUNCTION("""COMPUTED_VALUE"""),"")</f>
        <v/>
      </c>
      <c r="C85" s="4" t="str">
        <f ca="1">IFERROR(__xludf.DUMMYFUNCTION("""COMPUTED_VALUE"""),"")</f>
        <v/>
      </c>
      <c r="D85" s="4" t="str">
        <f ca="1">IFERROR(__xludf.DUMMYFUNCTION("""COMPUTED_VALUE"""),"")</f>
        <v/>
      </c>
      <c r="E85" s="4" t="str">
        <f ca="1">IFERROR(__xludf.DUMMYFUNCTION("""COMPUTED_VALUE"""),"")</f>
        <v/>
      </c>
      <c r="F85" s="4" t="str">
        <f ca="1">IFERROR(__xludf.DUMMYFUNCTION("""COMPUTED_VALUE"""),"")</f>
        <v/>
      </c>
      <c r="G85" s="4" t="str">
        <f ca="1">IFERROR(__xludf.DUMMYFUNCTION("""COMPUTED_VALUE"""),"")</f>
        <v/>
      </c>
      <c r="H85" s="4" t="str">
        <f ca="1">IFERROR(__xludf.DUMMYFUNCTION("""COMPUTED_VALUE"""),"")</f>
        <v/>
      </c>
      <c r="I85" s="4" t="str">
        <f ca="1">IFERROR(__xludf.DUMMYFUNCTION("""COMPUTED_VALUE"""),"")</f>
        <v/>
      </c>
      <c r="J85" s="4" t="str">
        <f ca="1">IFERROR(__xludf.DUMMYFUNCTION("""COMPUTED_VALUE"""),"")</f>
        <v/>
      </c>
      <c r="K85" s="4" t="str">
        <f ca="1">IFERROR(__xludf.DUMMYFUNCTION("""COMPUTED_VALUE"""),"")</f>
        <v/>
      </c>
      <c r="L85" s="4" t="str">
        <f ca="1">IFERROR(__xludf.DUMMYFUNCTION("""COMPUTED_VALUE"""),"")</f>
        <v/>
      </c>
      <c r="M85" s="4" t="str">
        <f ca="1">IFERROR(__xludf.DUMMYFUNCTION("""COMPUTED_VALUE"""),"")</f>
        <v/>
      </c>
      <c r="N85" s="4" t="str">
        <f ca="1">IFERROR(__xludf.DUMMYFUNCTION("""COMPUTED_VALUE"""),"")</f>
        <v/>
      </c>
    </row>
    <row r="86" spans="1:14" ht="13.5" x14ac:dyDescent="0.25">
      <c r="A86" s="13" t="str">
        <f ca="1">IFERROR(__xludf.DUMMYFUNCTION("""COMPUTED_VALUE"""),"")</f>
        <v/>
      </c>
      <c r="B86" s="4" t="str">
        <f ca="1">IFERROR(__xludf.DUMMYFUNCTION("""COMPUTED_VALUE"""),"")</f>
        <v/>
      </c>
      <c r="C86" s="4" t="str">
        <f ca="1">IFERROR(__xludf.DUMMYFUNCTION("""COMPUTED_VALUE"""),"")</f>
        <v/>
      </c>
      <c r="D86" s="4" t="str">
        <f ca="1">IFERROR(__xludf.DUMMYFUNCTION("""COMPUTED_VALUE"""),"")</f>
        <v/>
      </c>
      <c r="E86" s="4" t="str">
        <f ca="1">IFERROR(__xludf.DUMMYFUNCTION("""COMPUTED_VALUE"""),"")</f>
        <v/>
      </c>
      <c r="F86" s="4" t="str">
        <f ca="1">IFERROR(__xludf.DUMMYFUNCTION("""COMPUTED_VALUE"""),"")</f>
        <v/>
      </c>
      <c r="G86" s="4" t="str">
        <f ca="1">IFERROR(__xludf.DUMMYFUNCTION("""COMPUTED_VALUE"""),"")</f>
        <v/>
      </c>
      <c r="H86" s="4" t="str">
        <f ca="1">IFERROR(__xludf.DUMMYFUNCTION("""COMPUTED_VALUE"""),"")</f>
        <v/>
      </c>
      <c r="I86" s="4" t="str">
        <f ca="1">IFERROR(__xludf.DUMMYFUNCTION("""COMPUTED_VALUE"""),"")</f>
        <v/>
      </c>
      <c r="J86" s="4" t="str">
        <f ca="1">IFERROR(__xludf.DUMMYFUNCTION("""COMPUTED_VALUE"""),"")</f>
        <v/>
      </c>
      <c r="K86" s="4" t="str">
        <f ca="1">IFERROR(__xludf.DUMMYFUNCTION("""COMPUTED_VALUE"""),"")</f>
        <v/>
      </c>
      <c r="L86" s="4" t="str">
        <f ca="1">IFERROR(__xludf.DUMMYFUNCTION("""COMPUTED_VALUE"""),"")</f>
        <v/>
      </c>
      <c r="M86" s="4" t="str">
        <f ca="1">IFERROR(__xludf.DUMMYFUNCTION("""COMPUTED_VALUE"""),"")</f>
        <v/>
      </c>
      <c r="N86" s="4" t="str">
        <f ca="1">IFERROR(__xludf.DUMMYFUNCTION("""COMPUTED_VALUE"""),"")</f>
        <v/>
      </c>
    </row>
    <row r="87" spans="1:14" ht="13.5" x14ac:dyDescent="0.25">
      <c r="A87" s="13" t="str">
        <f ca="1">IFERROR(__xludf.DUMMYFUNCTION("""COMPUTED_VALUE"""),"")</f>
        <v/>
      </c>
      <c r="B87" s="4" t="str">
        <f ca="1">IFERROR(__xludf.DUMMYFUNCTION("""COMPUTED_VALUE"""),"")</f>
        <v/>
      </c>
      <c r="C87" s="4" t="str">
        <f ca="1">IFERROR(__xludf.DUMMYFUNCTION("""COMPUTED_VALUE"""),"")</f>
        <v/>
      </c>
      <c r="D87" s="4" t="str">
        <f ca="1">IFERROR(__xludf.DUMMYFUNCTION("""COMPUTED_VALUE"""),"")</f>
        <v/>
      </c>
      <c r="E87" s="4" t="str">
        <f ca="1">IFERROR(__xludf.DUMMYFUNCTION("""COMPUTED_VALUE"""),"")</f>
        <v/>
      </c>
      <c r="F87" s="4" t="str">
        <f ca="1">IFERROR(__xludf.DUMMYFUNCTION("""COMPUTED_VALUE"""),"")</f>
        <v/>
      </c>
      <c r="G87" s="4" t="str">
        <f ca="1">IFERROR(__xludf.DUMMYFUNCTION("""COMPUTED_VALUE"""),"")</f>
        <v/>
      </c>
      <c r="H87" s="4" t="str">
        <f ca="1">IFERROR(__xludf.DUMMYFUNCTION("""COMPUTED_VALUE"""),"")</f>
        <v/>
      </c>
      <c r="I87" s="4" t="str">
        <f ca="1">IFERROR(__xludf.DUMMYFUNCTION("""COMPUTED_VALUE"""),"")</f>
        <v/>
      </c>
      <c r="J87" s="4" t="str">
        <f ca="1">IFERROR(__xludf.DUMMYFUNCTION("""COMPUTED_VALUE"""),"")</f>
        <v/>
      </c>
      <c r="K87" s="4" t="str">
        <f ca="1">IFERROR(__xludf.DUMMYFUNCTION("""COMPUTED_VALUE"""),"")</f>
        <v/>
      </c>
      <c r="L87" s="4" t="str">
        <f ca="1">IFERROR(__xludf.DUMMYFUNCTION("""COMPUTED_VALUE"""),"")</f>
        <v/>
      </c>
      <c r="M87" s="4" t="str">
        <f ca="1">IFERROR(__xludf.DUMMYFUNCTION("""COMPUTED_VALUE"""),"")</f>
        <v/>
      </c>
      <c r="N87" s="4" t="str">
        <f ca="1">IFERROR(__xludf.DUMMYFUNCTION("""COMPUTED_VALUE"""),"")</f>
        <v/>
      </c>
    </row>
    <row r="88" spans="1:14" ht="13.5" x14ac:dyDescent="0.25">
      <c r="A88" s="13" t="str">
        <f ca="1">IFERROR(__xludf.DUMMYFUNCTION("""COMPUTED_VALUE"""),"")</f>
        <v/>
      </c>
      <c r="B88" s="4" t="str">
        <f ca="1">IFERROR(__xludf.DUMMYFUNCTION("""COMPUTED_VALUE"""),"")</f>
        <v/>
      </c>
      <c r="C88" s="4" t="str">
        <f ca="1">IFERROR(__xludf.DUMMYFUNCTION("""COMPUTED_VALUE"""),"")</f>
        <v/>
      </c>
      <c r="D88" s="4" t="str">
        <f ca="1">IFERROR(__xludf.DUMMYFUNCTION("""COMPUTED_VALUE"""),"")</f>
        <v/>
      </c>
      <c r="E88" s="4" t="str">
        <f ca="1">IFERROR(__xludf.DUMMYFUNCTION("""COMPUTED_VALUE"""),"")</f>
        <v/>
      </c>
      <c r="F88" s="4" t="str">
        <f ca="1">IFERROR(__xludf.DUMMYFUNCTION("""COMPUTED_VALUE"""),"")</f>
        <v/>
      </c>
      <c r="G88" s="4" t="str">
        <f ca="1">IFERROR(__xludf.DUMMYFUNCTION("""COMPUTED_VALUE"""),"")</f>
        <v/>
      </c>
      <c r="H88" s="4" t="str">
        <f ca="1">IFERROR(__xludf.DUMMYFUNCTION("""COMPUTED_VALUE"""),"")</f>
        <v/>
      </c>
      <c r="I88" s="4" t="str">
        <f ca="1">IFERROR(__xludf.DUMMYFUNCTION("""COMPUTED_VALUE"""),"")</f>
        <v/>
      </c>
      <c r="J88" s="4" t="str">
        <f ca="1">IFERROR(__xludf.DUMMYFUNCTION("""COMPUTED_VALUE"""),"")</f>
        <v/>
      </c>
      <c r="K88" s="4" t="str">
        <f ca="1">IFERROR(__xludf.DUMMYFUNCTION("""COMPUTED_VALUE"""),"")</f>
        <v/>
      </c>
      <c r="L88" s="4" t="str">
        <f ca="1">IFERROR(__xludf.DUMMYFUNCTION("""COMPUTED_VALUE"""),"")</f>
        <v/>
      </c>
      <c r="M88" s="4" t="str">
        <f ca="1">IFERROR(__xludf.DUMMYFUNCTION("""COMPUTED_VALUE"""),"")</f>
        <v/>
      </c>
      <c r="N88" s="4" t="str">
        <f ca="1">IFERROR(__xludf.DUMMYFUNCTION("""COMPUTED_VALUE"""),"")</f>
        <v/>
      </c>
    </row>
    <row r="89" spans="1:14" ht="13.5" x14ac:dyDescent="0.25">
      <c r="A89" s="13" t="str">
        <f ca="1">IFERROR(__xludf.DUMMYFUNCTION("""COMPUTED_VALUE"""),"")</f>
        <v/>
      </c>
      <c r="B89" s="4" t="str">
        <f ca="1">IFERROR(__xludf.DUMMYFUNCTION("""COMPUTED_VALUE"""),"")</f>
        <v/>
      </c>
      <c r="C89" s="4" t="str">
        <f ca="1">IFERROR(__xludf.DUMMYFUNCTION("""COMPUTED_VALUE"""),"")</f>
        <v/>
      </c>
      <c r="D89" s="4" t="str">
        <f ca="1">IFERROR(__xludf.DUMMYFUNCTION("""COMPUTED_VALUE"""),"")</f>
        <v/>
      </c>
      <c r="E89" s="4" t="str">
        <f ca="1">IFERROR(__xludf.DUMMYFUNCTION("""COMPUTED_VALUE"""),"")</f>
        <v/>
      </c>
      <c r="F89" s="4" t="str">
        <f ca="1">IFERROR(__xludf.DUMMYFUNCTION("""COMPUTED_VALUE"""),"")</f>
        <v/>
      </c>
      <c r="G89" s="4" t="str">
        <f ca="1">IFERROR(__xludf.DUMMYFUNCTION("""COMPUTED_VALUE"""),"")</f>
        <v/>
      </c>
      <c r="H89" s="4" t="str">
        <f ca="1">IFERROR(__xludf.DUMMYFUNCTION("""COMPUTED_VALUE"""),"")</f>
        <v/>
      </c>
      <c r="I89" s="4" t="str">
        <f ca="1">IFERROR(__xludf.DUMMYFUNCTION("""COMPUTED_VALUE"""),"")</f>
        <v/>
      </c>
      <c r="J89" s="4" t="str">
        <f ca="1">IFERROR(__xludf.DUMMYFUNCTION("""COMPUTED_VALUE"""),"")</f>
        <v/>
      </c>
      <c r="K89" s="4" t="str">
        <f ca="1">IFERROR(__xludf.DUMMYFUNCTION("""COMPUTED_VALUE"""),"")</f>
        <v/>
      </c>
      <c r="L89" s="4" t="str">
        <f ca="1">IFERROR(__xludf.DUMMYFUNCTION("""COMPUTED_VALUE"""),"")</f>
        <v/>
      </c>
      <c r="M89" s="4" t="str">
        <f ca="1">IFERROR(__xludf.DUMMYFUNCTION("""COMPUTED_VALUE"""),"")</f>
        <v/>
      </c>
      <c r="N89" s="4" t="str">
        <f ca="1">IFERROR(__xludf.DUMMYFUNCTION("""COMPUTED_VALUE"""),"")</f>
        <v/>
      </c>
    </row>
    <row r="90" spans="1:14" ht="13.5" x14ac:dyDescent="0.25">
      <c r="A90" s="13" t="str">
        <f ca="1">IFERROR(__xludf.DUMMYFUNCTION("""COMPUTED_VALUE"""),"")</f>
        <v/>
      </c>
      <c r="B90" s="4" t="str">
        <f ca="1">IFERROR(__xludf.DUMMYFUNCTION("""COMPUTED_VALUE"""),"")</f>
        <v/>
      </c>
      <c r="C90" s="4" t="str">
        <f ca="1">IFERROR(__xludf.DUMMYFUNCTION("""COMPUTED_VALUE"""),"")</f>
        <v/>
      </c>
      <c r="D90" s="4" t="str">
        <f ca="1">IFERROR(__xludf.DUMMYFUNCTION("""COMPUTED_VALUE"""),"")</f>
        <v/>
      </c>
      <c r="E90" s="4" t="str">
        <f ca="1">IFERROR(__xludf.DUMMYFUNCTION("""COMPUTED_VALUE"""),"")</f>
        <v/>
      </c>
      <c r="F90" s="4" t="str">
        <f ca="1">IFERROR(__xludf.DUMMYFUNCTION("""COMPUTED_VALUE"""),"")</f>
        <v/>
      </c>
      <c r="G90" s="4" t="str">
        <f ca="1">IFERROR(__xludf.DUMMYFUNCTION("""COMPUTED_VALUE"""),"")</f>
        <v/>
      </c>
      <c r="H90" s="4" t="str">
        <f ca="1">IFERROR(__xludf.DUMMYFUNCTION("""COMPUTED_VALUE"""),"")</f>
        <v/>
      </c>
      <c r="I90" s="4" t="str">
        <f ca="1">IFERROR(__xludf.DUMMYFUNCTION("""COMPUTED_VALUE"""),"")</f>
        <v/>
      </c>
      <c r="J90" s="4" t="str">
        <f ca="1">IFERROR(__xludf.DUMMYFUNCTION("""COMPUTED_VALUE"""),"")</f>
        <v/>
      </c>
      <c r="K90" s="4" t="str">
        <f ca="1">IFERROR(__xludf.DUMMYFUNCTION("""COMPUTED_VALUE"""),"")</f>
        <v/>
      </c>
      <c r="L90" s="4" t="str">
        <f ca="1">IFERROR(__xludf.DUMMYFUNCTION("""COMPUTED_VALUE"""),"")</f>
        <v/>
      </c>
      <c r="M90" s="4" t="str">
        <f ca="1">IFERROR(__xludf.DUMMYFUNCTION("""COMPUTED_VALUE"""),"")</f>
        <v/>
      </c>
      <c r="N90" s="4" t="str">
        <f ca="1">IFERROR(__xludf.DUMMYFUNCTION("""COMPUTED_VALUE"""),"")</f>
        <v/>
      </c>
    </row>
    <row r="91" spans="1:14" ht="13.5" x14ac:dyDescent="0.25">
      <c r="A91" s="13" t="str">
        <f ca="1">IFERROR(__xludf.DUMMYFUNCTION("""COMPUTED_VALUE"""),"")</f>
        <v/>
      </c>
      <c r="B91" s="4" t="str">
        <f ca="1">IFERROR(__xludf.DUMMYFUNCTION("""COMPUTED_VALUE"""),"")</f>
        <v/>
      </c>
      <c r="C91" s="4" t="str">
        <f ca="1">IFERROR(__xludf.DUMMYFUNCTION("""COMPUTED_VALUE"""),"")</f>
        <v/>
      </c>
      <c r="D91" s="4" t="str">
        <f ca="1">IFERROR(__xludf.DUMMYFUNCTION("""COMPUTED_VALUE"""),"")</f>
        <v/>
      </c>
      <c r="E91" s="4" t="str">
        <f ca="1">IFERROR(__xludf.DUMMYFUNCTION("""COMPUTED_VALUE"""),"")</f>
        <v/>
      </c>
      <c r="F91" s="4" t="str">
        <f ca="1">IFERROR(__xludf.DUMMYFUNCTION("""COMPUTED_VALUE"""),"")</f>
        <v/>
      </c>
      <c r="G91" s="4" t="str">
        <f ca="1">IFERROR(__xludf.DUMMYFUNCTION("""COMPUTED_VALUE"""),"")</f>
        <v/>
      </c>
      <c r="H91" s="4" t="str">
        <f ca="1">IFERROR(__xludf.DUMMYFUNCTION("""COMPUTED_VALUE"""),"")</f>
        <v/>
      </c>
      <c r="I91" s="4" t="str">
        <f ca="1">IFERROR(__xludf.DUMMYFUNCTION("""COMPUTED_VALUE"""),"")</f>
        <v/>
      </c>
      <c r="J91" s="4" t="str">
        <f ca="1">IFERROR(__xludf.DUMMYFUNCTION("""COMPUTED_VALUE"""),"")</f>
        <v/>
      </c>
      <c r="K91" s="4" t="str">
        <f ca="1">IFERROR(__xludf.DUMMYFUNCTION("""COMPUTED_VALUE"""),"")</f>
        <v/>
      </c>
      <c r="L91" s="4" t="str">
        <f ca="1">IFERROR(__xludf.DUMMYFUNCTION("""COMPUTED_VALUE"""),"")</f>
        <v/>
      </c>
      <c r="M91" s="4" t="str">
        <f ca="1">IFERROR(__xludf.DUMMYFUNCTION("""COMPUTED_VALUE"""),"")</f>
        <v/>
      </c>
      <c r="N91" s="4" t="str">
        <f ca="1">IFERROR(__xludf.DUMMYFUNCTION("""COMPUTED_VALUE"""),"")</f>
        <v/>
      </c>
    </row>
    <row r="92" spans="1:14" ht="13.5" x14ac:dyDescent="0.25">
      <c r="A92" s="13" t="str">
        <f ca="1">IFERROR(__xludf.DUMMYFUNCTION("""COMPUTED_VALUE"""),"")</f>
        <v/>
      </c>
      <c r="B92" s="4" t="str">
        <f ca="1">IFERROR(__xludf.DUMMYFUNCTION("""COMPUTED_VALUE"""),"")</f>
        <v/>
      </c>
      <c r="C92" s="4" t="str">
        <f ca="1">IFERROR(__xludf.DUMMYFUNCTION("""COMPUTED_VALUE"""),"")</f>
        <v/>
      </c>
      <c r="D92" s="4" t="str">
        <f ca="1">IFERROR(__xludf.DUMMYFUNCTION("""COMPUTED_VALUE"""),"")</f>
        <v/>
      </c>
      <c r="E92" s="4" t="str">
        <f ca="1">IFERROR(__xludf.DUMMYFUNCTION("""COMPUTED_VALUE"""),"")</f>
        <v/>
      </c>
      <c r="F92" s="4" t="str">
        <f ca="1">IFERROR(__xludf.DUMMYFUNCTION("""COMPUTED_VALUE"""),"")</f>
        <v/>
      </c>
      <c r="G92" s="4" t="str">
        <f ca="1">IFERROR(__xludf.DUMMYFUNCTION("""COMPUTED_VALUE"""),"")</f>
        <v/>
      </c>
      <c r="H92" s="4" t="str">
        <f ca="1">IFERROR(__xludf.DUMMYFUNCTION("""COMPUTED_VALUE"""),"")</f>
        <v/>
      </c>
      <c r="I92" s="4" t="str">
        <f ca="1">IFERROR(__xludf.DUMMYFUNCTION("""COMPUTED_VALUE"""),"")</f>
        <v/>
      </c>
      <c r="J92" s="4" t="str">
        <f ca="1">IFERROR(__xludf.DUMMYFUNCTION("""COMPUTED_VALUE"""),"")</f>
        <v/>
      </c>
      <c r="K92" s="4" t="str">
        <f ca="1">IFERROR(__xludf.DUMMYFUNCTION("""COMPUTED_VALUE"""),"")</f>
        <v/>
      </c>
      <c r="L92" s="4" t="str">
        <f ca="1">IFERROR(__xludf.DUMMYFUNCTION("""COMPUTED_VALUE"""),"")</f>
        <v/>
      </c>
      <c r="M92" s="4" t="str">
        <f ca="1">IFERROR(__xludf.DUMMYFUNCTION("""COMPUTED_VALUE"""),"")</f>
        <v/>
      </c>
      <c r="N92" s="4" t="str">
        <f ca="1">IFERROR(__xludf.DUMMYFUNCTION("""COMPUTED_VALUE"""),"")</f>
        <v/>
      </c>
    </row>
    <row r="93" spans="1:14" ht="13.5" x14ac:dyDescent="0.25">
      <c r="A93" s="13" t="str">
        <f ca="1">IFERROR(__xludf.DUMMYFUNCTION("""COMPUTED_VALUE"""),"")</f>
        <v/>
      </c>
      <c r="B93" s="4" t="str">
        <f ca="1">IFERROR(__xludf.DUMMYFUNCTION("""COMPUTED_VALUE"""),"")</f>
        <v/>
      </c>
      <c r="C93" s="4" t="str">
        <f ca="1">IFERROR(__xludf.DUMMYFUNCTION("""COMPUTED_VALUE"""),"")</f>
        <v/>
      </c>
      <c r="D93" s="4" t="str">
        <f ca="1">IFERROR(__xludf.DUMMYFUNCTION("""COMPUTED_VALUE"""),"")</f>
        <v/>
      </c>
      <c r="E93" s="4" t="str">
        <f ca="1">IFERROR(__xludf.DUMMYFUNCTION("""COMPUTED_VALUE"""),"")</f>
        <v/>
      </c>
      <c r="F93" s="4" t="str">
        <f ca="1">IFERROR(__xludf.DUMMYFUNCTION("""COMPUTED_VALUE"""),"")</f>
        <v/>
      </c>
      <c r="G93" s="4" t="str">
        <f ca="1">IFERROR(__xludf.DUMMYFUNCTION("""COMPUTED_VALUE"""),"")</f>
        <v/>
      </c>
      <c r="H93" s="4" t="str">
        <f ca="1">IFERROR(__xludf.DUMMYFUNCTION("""COMPUTED_VALUE"""),"")</f>
        <v/>
      </c>
      <c r="I93" s="4" t="str">
        <f ca="1">IFERROR(__xludf.DUMMYFUNCTION("""COMPUTED_VALUE"""),"")</f>
        <v/>
      </c>
      <c r="J93" s="4" t="str">
        <f ca="1">IFERROR(__xludf.DUMMYFUNCTION("""COMPUTED_VALUE"""),"")</f>
        <v/>
      </c>
      <c r="K93" s="4" t="str">
        <f ca="1">IFERROR(__xludf.DUMMYFUNCTION("""COMPUTED_VALUE"""),"")</f>
        <v/>
      </c>
      <c r="L93" s="4" t="str">
        <f ca="1">IFERROR(__xludf.DUMMYFUNCTION("""COMPUTED_VALUE"""),"")</f>
        <v/>
      </c>
      <c r="M93" s="4" t="str">
        <f ca="1">IFERROR(__xludf.DUMMYFUNCTION("""COMPUTED_VALUE"""),"")</f>
        <v/>
      </c>
      <c r="N93" s="4" t="str">
        <f ca="1">IFERROR(__xludf.DUMMYFUNCTION("""COMPUTED_VALUE"""),"")</f>
        <v/>
      </c>
    </row>
    <row r="94" spans="1:14" ht="13.5" x14ac:dyDescent="0.25">
      <c r="A94" s="13" t="str">
        <f ca="1">IFERROR(__xludf.DUMMYFUNCTION("""COMPUTED_VALUE"""),"")</f>
        <v/>
      </c>
      <c r="B94" s="4" t="str">
        <f ca="1">IFERROR(__xludf.DUMMYFUNCTION("""COMPUTED_VALUE"""),"")</f>
        <v/>
      </c>
      <c r="C94" s="4" t="str">
        <f ca="1">IFERROR(__xludf.DUMMYFUNCTION("""COMPUTED_VALUE"""),"")</f>
        <v/>
      </c>
      <c r="D94" s="4" t="str">
        <f ca="1">IFERROR(__xludf.DUMMYFUNCTION("""COMPUTED_VALUE"""),"")</f>
        <v/>
      </c>
      <c r="E94" s="4" t="str">
        <f ca="1">IFERROR(__xludf.DUMMYFUNCTION("""COMPUTED_VALUE"""),"")</f>
        <v/>
      </c>
      <c r="F94" s="4" t="str">
        <f ca="1">IFERROR(__xludf.DUMMYFUNCTION("""COMPUTED_VALUE"""),"")</f>
        <v/>
      </c>
      <c r="G94" s="4" t="str">
        <f ca="1">IFERROR(__xludf.DUMMYFUNCTION("""COMPUTED_VALUE"""),"")</f>
        <v/>
      </c>
      <c r="H94" s="4" t="str">
        <f ca="1">IFERROR(__xludf.DUMMYFUNCTION("""COMPUTED_VALUE"""),"")</f>
        <v/>
      </c>
      <c r="I94" s="4" t="str">
        <f ca="1">IFERROR(__xludf.DUMMYFUNCTION("""COMPUTED_VALUE"""),"")</f>
        <v/>
      </c>
      <c r="J94" s="4" t="str">
        <f ca="1">IFERROR(__xludf.DUMMYFUNCTION("""COMPUTED_VALUE"""),"")</f>
        <v/>
      </c>
      <c r="K94" s="4" t="str">
        <f ca="1">IFERROR(__xludf.DUMMYFUNCTION("""COMPUTED_VALUE"""),"")</f>
        <v/>
      </c>
      <c r="L94" s="4" t="str">
        <f ca="1">IFERROR(__xludf.DUMMYFUNCTION("""COMPUTED_VALUE"""),"")</f>
        <v/>
      </c>
      <c r="M94" s="4" t="str">
        <f ca="1">IFERROR(__xludf.DUMMYFUNCTION("""COMPUTED_VALUE"""),"")</f>
        <v/>
      </c>
      <c r="N94" s="4" t="str">
        <f ca="1">IFERROR(__xludf.DUMMYFUNCTION("""COMPUTED_VALUE"""),"")</f>
        <v/>
      </c>
    </row>
    <row r="95" spans="1:14" ht="13.5" x14ac:dyDescent="0.25">
      <c r="A95" s="13" t="str">
        <f ca="1">IFERROR(__xludf.DUMMYFUNCTION("""COMPUTED_VALUE"""),"")</f>
        <v/>
      </c>
      <c r="B95" s="4" t="str">
        <f ca="1">IFERROR(__xludf.DUMMYFUNCTION("""COMPUTED_VALUE"""),"")</f>
        <v/>
      </c>
      <c r="C95" s="4" t="str">
        <f ca="1">IFERROR(__xludf.DUMMYFUNCTION("""COMPUTED_VALUE"""),"")</f>
        <v/>
      </c>
      <c r="D95" s="4" t="str">
        <f ca="1">IFERROR(__xludf.DUMMYFUNCTION("""COMPUTED_VALUE"""),"")</f>
        <v/>
      </c>
      <c r="E95" s="4" t="str">
        <f ca="1">IFERROR(__xludf.DUMMYFUNCTION("""COMPUTED_VALUE"""),"")</f>
        <v/>
      </c>
      <c r="F95" s="4" t="str">
        <f ca="1">IFERROR(__xludf.DUMMYFUNCTION("""COMPUTED_VALUE"""),"")</f>
        <v/>
      </c>
      <c r="G95" s="4" t="str">
        <f ca="1">IFERROR(__xludf.DUMMYFUNCTION("""COMPUTED_VALUE"""),"")</f>
        <v/>
      </c>
      <c r="H95" s="4" t="str">
        <f ca="1">IFERROR(__xludf.DUMMYFUNCTION("""COMPUTED_VALUE"""),"")</f>
        <v/>
      </c>
      <c r="I95" s="4" t="str">
        <f ca="1">IFERROR(__xludf.DUMMYFUNCTION("""COMPUTED_VALUE"""),"")</f>
        <v/>
      </c>
      <c r="J95" s="4" t="str">
        <f ca="1">IFERROR(__xludf.DUMMYFUNCTION("""COMPUTED_VALUE"""),"")</f>
        <v/>
      </c>
      <c r="K95" s="4" t="str">
        <f ca="1">IFERROR(__xludf.DUMMYFUNCTION("""COMPUTED_VALUE"""),"")</f>
        <v/>
      </c>
      <c r="L95" s="4" t="str">
        <f ca="1">IFERROR(__xludf.DUMMYFUNCTION("""COMPUTED_VALUE"""),"")</f>
        <v/>
      </c>
      <c r="M95" s="4" t="str">
        <f ca="1">IFERROR(__xludf.DUMMYFUNCTION("""COMPUTED_VALUE"""),"")</f>
        <v/>
      </c>
      <c r="N95" s="4" t="str">
        <f ca="1">IFERROR(__xludf.DUMMYFUNCTION("""COMPUTED_VALUE"""),"")</f>
        <v/>
      </c>
    </row>
    <row r="96" spans="1:14" ht="13.5" x14ac:dyDescent="0.25">
      <c r="A96" s="13"/>
    </row>
    <row r="97" spans="1:1" ht="13.5" x14ac:dyDescent="0.25">
      <c r="A97" s="13"/>
    </row>
    <row r="98" spans="1:1" ht="13.5" x14ac:dyDescent="0.25">
      <c r="A98" s="13"/>
    </row>
    <row r="99" spans="1:1" ht="13.5" x14ac:dyDescent="0.25">
      <c r="A99" s="13"/>
    </row>
    <row r="100" spans="1:1" ht="13.5" x14ac:dyDescent="0.25">
      <c r="A100" s="13"/>
    </row>
    <row r="101" spans="1:1" ht="13.5" x14ac:dyDescent="0.25">
      <c r="A101" s="13"/>
    </row>
    <row r="102" spans="1:1" ht="13.5" x14ac:dyDescent="0.25">
      <c r="A102" s="13"/>
    </row>
    <row r="103" spans="1:1" ht="13.5" x14ac:dyDescent="0.25">
      <c r="A103" s="13"/>
    </row>
    <row r="104" spans="1:1" ht="13.5" x14ac:dyDescent="0.25">
      <c r="A104" s="13"/>
    </row>
    <row r="105" spans="1:1" ht="13.5" x14ac:dyDescent="0.25">
      <c r="A105" s="13"/>
    </row>
    <row r="106" spans="1:1" ht="13.5" x14ac:dyDescent="0.25">
      <c r="A106" s="13"/>
    </row>
    <row r="107" spans="1:1" ht="13.5" x14ac:dyDescent="0.25">
      <c r="A107" s="13"/>
    </row>
    <row r="108" spans="1:1" ht="13.5" x14ac:dyDescent="0.25">
      <c r="A108" s="13"/>
    </row>
    <row r="109" spans="1:1" ht="13.5" x14ac:dyDescent="0.25">
      <c r="A109" s="13"/>
    </row>
    <row r="110" spans="1:1" ht="13.5" x14ac:dyDescent="0.25">
      <c r="A110" s="13"/>
    </row>
    <row r="111" spans="1:1" ht="13.5" x14ac:dyDescent="0.25">
      <c r="A111" s="13"/>
    </row>
    <row r="112" spans="1:1" ht="13.5" x14ac:dyDescent="0.25">
      <c r="A112" s="13"/>
    </row>
    <row r="113" spans="1:1" ht="13.5" x14ac:dyDescent="0.25">
      <c r="A113" s="13"/>
    </row>
    <row r="114" spans="1:1" ht="13.5" x14ac:dyDescent="0.25">
      <c r="A114" s="13"/>
    </row>
    <row r="115" spans="1:1" ht="13.5" x14ac:dyDescent="0.25">
      <c r="A115" s="13"/>
    </row>
    <row r="116" spans="1:1" ht="13.5" x14ac:dyDescent="0.25">
      <c r="A116" s="13"/>
    </row>
    <row r="117" spans="1:1" ht="13.5" x14ac:dyDescent="0.25">
      <c r="A117" s="13"/>
    </row>
    <row r="118" spans="1:1" ht="13.5" x14ac:dyDescent="0.25">
      <c r="A118" s="13"/>
    </row>
    <row r="119" spans="1:1" ht="13.5" x14ac:dyDescent="0.25">
      <c r="A119" s="13"/>
    </row>
    <row r="120" spans="1:1" ht="13.5" x14ac:dyDescent="0.25">
      <c r="A120" s="13"/>
    </row>
    <row r="121" spans="1:1" ht="13.5" x14ac:dyDescent="0.25">
      <c r="A121" s="13"/>
    </row>
    <row r="122" spans="1:1" ht="13.5" x14ac:dyDescent="0.25">
      <c r="A122" s="13"/>
    </row>
    <row r="123" spans="1:1" ht="13.5" x14ac:dyDescent="0.25">
      <c r="A123" s="13"/>
    </row>
    <row r="124" spans="1:1" ht="13.5" x14ac:dyDescent="0.25">
      <c r="A124" s="13"/>
    </row>
    <row r="125" spans="1:1" ht="13.5" x14ac:dyDescent="0.25">
      <c r="A125" s="13"/>
    </row>
    <row r="126" spans="1:1" ht="13.5" x14ac:dyDescent="0.25">
      <c r="A126" s="13"/>
    </row>
    <row r="127" spans="1:1" ht="13.5" x14ac:dyDescent="0.25">
      <c r="A127" s="13"/>
    </row>
    <row r="128" spans="1:1" ht="13.5" x14ac:dyDescent="0.25">
      <c r="A128" s="13"/>
    </row>
    <row r="129" spans="1:1" ht="13.5" x14ac:dyDescent="0.25">
      <c r="A129" s="13"/>
    </row>
    <row r="130" spans="1:1" ht="13.5" x14ac:dyDescent="0.25">
      <c r="A130" s="13"/>
    </row>
    <row r="131" spans="1:1" ht="13.5" x14ac:dyDescent="0.25">
      <c r="A131" s="13"/>
    </row>
    <row r="132" spans="1:1" ht="13.5" x14ac:dyDescent="0.25">
      <c r="A132" s="13"/>
    </row>
    <row r="133" spans="1:1" ht="13.5" x14ac:dyDescent="0.25">
      <c r="A133" s="13"/>
    </row>
    <row r="134" spans="1:1" ht="13.5" x14ac:dyDescent="0.25">
      <c r="A134" s="13"/>
    </row>
    <row r="135" spans="1:1" ht="13.5" x14ac:dyDescent="0.25">
      <c r="A135" s="13"/>
    </row>
    <row r="136" spans="1:1" ht="13.5" x14ac:dyDescent="0.25">
      <c r="A136" s="13"/>
    </row>
    <row r="137" spans="1:1" ht="13.5" x14ac:dyDescent="0.25">
      <c r="A137" s="13"/>
    </row>
    <row r="138" spans="1:1" ht="13.5" x14ac:dyDescent="0.25">
      <c r="A138" s="13"/>
    </row>
    <row r="139" spans="1:1" ht="13.5" x14ac:dyDescent="0.25">
      <c r="A139" s="13"/>
    </row>
    <row r="140" spans="1:1" ht="13.5" x14ac:dyDescent="0.25">
      <c r="A140" s="13"/>
    </row>
    <row r="141" spans="1:1" ht="13.5" x14ac:dyDescent="0.25">
      <c r="A141" s="13"/>
    </row>
    <row r="142" spans="1:1" ht="13.5" x14ac:dyDescent="0.25">
      <c r="A142" s="13"/>
    </row>
    <row r="143" spans="1:1" ht="13.5" x14ac:dyDescent="0.25">
      <c r="A143" s="13"/>
    </row>
    <row r="144" spans="1:1" ht="13.5" x14ac:dyDescent="0.25">
      <c r="A144" s="13"/>
    </row>
    <row r="145" spans="1:1" ht="13.5" x14ac:dyDescent="0.25">
      <c r="A145" s="13"/>
    </row>
    <row r="146" spans="1:1" ht="13.5" x14ac:dyDescent="0.25">
      <c r="A146" s="13"/>
    </row>
    <row r="147" spans="1:1" ht="13.5" x14ac:dyDescent="0.25">
      <c r="A147" s="13"/>
    </row>
    <row r="148" spans="1:1" ht="13.5" x14ac:dyDescent="0.25">
      <c r="A148" s="13"/>
    </row>
    <row r="149" spans="1:1" ht="13.5" x14ac:dyDescent="0.25">
      <c r="A149" s="13"/>
    </row>
    <row r="150" spans="1:1" ht="13.5" x14ac:dyDescent="0.25">
      <c r="A150" s="13"/>
    </row>
    <row r="151" spans="1:1" ht="13.5" x14ac:dyDescent="0.25">
      <c r="A151" s="13"/>
    </row>
    <row r="152" spans="1:1" ht="13.5" x14ac:dyDescent="0.25">
      <c r="A152" s="13"/>
    </row>
    <row r="153" spans="1:1" ht="13.5" x14ac:dyDescent="0.25">
      <c r="A153" s="13"/>
    </row>
    <row r="154" spans="1:1" ht="13.5" x14ac:dyDescent="0.25">
      <c r="A154" s="13"/>
    </row>
    <row r="155" spans="1:1" ht="13.5" x14ac:dyDescent="0.25">
      <c r="A155" s="13"/>
    </row>
    <row r="156" spans="1:1" ht="13.5" x14ac:dyDescent="0.25">
      <c r="A156" s="13"/>
    </row>
    <row r="157" spans="1:1" ht="13.5" x14ac:dyDescent="0.25">
      <c r="A157" s="13"/>
    </row>
    <row r="158" spans="1:1" ht="13.5" x14ac:dyDescent="0.25">
      <c r="A158" s="13"/>
    </row>
    <row r="159" spans="1:1" ht="13.5" x14ac:dyDescent="0.25">
      <c r="A159" s="13"/>
    </row>
    <row r="160" spans="1:1" ht="13.5" x14ac:dyDescent="0.25">
      <c r="A160" s="13"/>
    </row>
    <row r="161" spans="1:1" ht="13.5" x14ac:dyDescent="0.25">
      <c r="A161" s="13"/>
    </row>
    <row r="162" spans="1:1" ht="13.5" x14ac:dyDescent="0.25">
      <c r="A162" s="13"/>
    </row>
    <row r="163" spans="1:1" ht="13.5" x14ac:dyDescent="0.25">
      <c r="A163" s="13"/>
    </row>
    <row r="164" spans="1:1" ht="13.5" x14ac:dyDescent="0.25">
      <c r="A164" s="13"/>
    </row>
    <row r="165" spans="1:1" ht="13.5" x14ac:dyDescent="0.25">
      <c r="A165" s="13"/>
    </row>
    <row r="166" spans="1:1" ht="13.5" x14ac:dyDescent="0.25">
      <c r="A166" s="13"/>
    </row>
    <row r="167" spans="1:1" ht="13.5" x14ac:dyDescent="0.25">
      <c r="A167" s="13"/>
    </row>
    <row r="168" spans="1:1" ht="13.5" x14ac:dyDescent="0.25">
      <c r="A168" s="13"/>
    </row>
    <row r="169" spans="1:1" ht="13.5" x14ac:dyDescent="0.25">
      <c r="A169" s="13"/>
    </row>
    <row r="170" spans="1:1" ht="13.5" x14ac:dyDescent="0.25">
      <c r="A170" s="13"/>
    </row>
    <row r="171" spans="1:1" ht="13.5" x14ac:dyDescent="0.25">
      <c r="A171" s="13"/>
    </row>
    <row r="172" spans="1:1" ht="13.5" x14ac:dyDescent="0.25">
      <c r="A172" s="13"/>
    </row>
    <row r="173" spans="1:1" ht="13.5" x14ac:dyDescent="0.25">
      <c r="A173" s="13"/>
    </row>
    <row r="174" spans="1:1" ht="13.5" x14ac:dyDescent="0.25">
      <c r="A174" s="13"/>
    </row>
    <row r="175" spans="1:1" ht="13.5" x14ac:dyDescent="0.25">
      <c r="A175" s="13"/>
    </row>
    <row r="176" spans="1:1" ht="13.5" x14ac:dyDescent="0.25">
      <c r="A176" s="13"/>
    </row>
    <row r="177" spans="1:1" ht="13.5" x14ac:dyDescent="0.25">
      <c r="A177" s="13"/>
    </row>
    <row r="178" spans="1:1" ht="13.5" x14ac:dyDescent="0.25">
      <c r="A178" s="13"/>
    </row>
    <row r="179" spans="1:1" ht="13.5" x14ac:dyDescent="0.25">
      <c r="A179" s="13"/>
    </row>
    <row r="180" spans="1:1" ht="13.5" x14ac:dyDescent="0.25">
      <c r="A180" s="13"/>
    </row>
    <row r="181" spans="1:1" ht="13.5" x14ac:dyDescent="0.25">
      <c r="A181" s="13"/>
    </row>
    <row r="182" spans="1:1" ht="13.5" x14ac:dyDescent="0.25">
      <c r="A182" s="13"/>
    </row>
    <row r="183" spans="1:1" ht="13.5" x14ac:dyDescent="0.25">
      <c r="A183" s="13"/>
    </row>
    <row r="184" spans="1:1" ht="13.5" x14ac:dyDescent="0.25">
      <c r="A184" s="13"/>
    </row>
    <row r="185" spans="1:1" ht="13.5" x14ac:dyDescent="0.25">
      <c r="A185" s="13"/>
    </row>
    <row r="186" spans="1:1" ht="13.5" x14ac:dyDescent="0.25">
      <c r="A186" s="13"/>
    </row>
    <row r="187" spans="1:1" ht="13.5" x14ac:dyDescent="0.25">
      <c r="A187" s="13"/>
    </row>
    <row r="188" spans="1:1" ht="13.5" x14ac:dyDescent="0.25">
      <c r="A188" s="13"/>
    </row>
    <row r="189" spans="1:1" ht="13.5" x14ac:dyDescent="0.25">
      <c r="A189" s="13"/>
    </row>
    <row r="190" spans="1:1" ht="13.5" x14ac:dyDescent="0.25">
      <c r="A190" s="13"/>
    </row>
    <row r="191" spans="1:1" ht="13.5" x14ac:dyDescent="0.25">
      <c r="A191" s="13"/>
    </row>
    <row r="192" spans="1:1" ht="13.5" x14ac:dyDescent="0.25">
      <c r="A192" s="13"/>
    </row>
    <row r="193" spans="1:1" ht="13.5" x14ac:dyDescent="0.25">
      <c r="A193" s="13"/>
    </row>
    <row r="194" spans="1:1" ht="13.5" x14ac:dyDescent="0.25">
      <c r="A194" s="13"/>
    </row>
    <row r="195" spans="1:1" ht="13.5" x14ac:dyDescent="0.25">
      <c r="A195" s="13"/>
    </row>
    <row r="196" spans="1:1" ht="13.5" x14ac:dyDescent="0.25">
      <c r="A196" s="13"/>
    </row>
    <row r="197" spans="1:1" ht="13.5" x14ac:dyDescent="0.25">
      <c r="A197" s="13"/>
    </row>
    <row r="198" spans="1:1" ht="13.5" x14ac:dyDescent="0.25">
      <c r="A198" s="13"/>
    </row>
    <row r="199" spans="1:1" ht="13.5" x14ac:dyDescent="0.25">
      <c r="A199" s="13"/>
    </row>
    <row r="200" spans="1:1" ht="13.5" x14ac:dyDescent="0.25">
      <c r="A200" s="13"/>
    </row>
    <row r="201" spans="1:1" ht="13.5" x14ac:dyDescent="0.25">
      <c r="A201" s="13"/>
    </row>
    <row r="202" spans="1:1" ht="13.5" x14ac:dyDescent="0.25">
      <c r="A202" s="13"/>
    </row>
    <row r="203" spans="1:1" ht="13.5" x14ac:dyDescent="0.25">
      <c r="A203" s="13"/>
    </row>
    <row r="204" spans="1:1" ht="13.5" x14ac:dyDescent="0.25">
      <c r="A204" s="13"/>
    </row>
    <row r="205" spans="1:1" ht="13.5" x14ac:dyDescent="0.25">
      <c r="A205" s="13"/>
    </row>
    <row r="206" spans="1:1" ht="13.5" x14ac:dyDescent="0.25">
      <c r="A206" s="13"/>
    </row>
    <row r="207" spans="1:1" ht="13.5" x14ac:dyDescent="0.25">
      <c r="A207" s="13"/>
    </row>
    <row r="208" spans="1:1" ht="13.5" x14ac:dyDescent="0.25">
      <c r="A208" s="13"/>
    </row>
    <row r="209" spans="1:1" ht="13.5" x14ac:dyDescent="0.25">
      <c r="A209" s="13"/>
    </row>
    <row r="210" spans="1:1" ht="13.5" x14ac:dyDescent="0.25">
      <c r="A210" s="13"/>
    </row>
    <row r="211" spans="1:1" ht="13.5" x14ac:dyDescent="0.25">
      <c r="A211" s="13"/>
    </row>
    <row r="212" spans="1:1" ht="13.5" x14ac:dyDescent="0.25">
      <c r="A212" s="13"/>
    </row>
    <row r="213" spans="1:1" ht="13.5" x14ac:dyDescent="0.25">
      <c r="A213" s="13"/>
    </row>
    <row r="214" spans="1:1" ht="13.5" x14ac:dyDescent="0.25">
      <c r="A214" s="13"/>
    </row>
    <row r="215" spans="1:1" ht="13.5" x14ac:dyDescent="0.25">
      <c r="A215" s="13"/>
    </row>
    <row r="216" spans="1:1" ht="13.5" x14ac:dyDescent="0.25">
      <c r="A216" s="13"/>
    </row>
    <row r="217" spans="1:1" ht="13.5" x14ac:dyDescent="0.25">
      <c r="A217" s="13"/>
    </row>
    <row r="218" spans="1:1" ht="13.5" x14ac:dyDescent="0.25">
      <c r="A218" s="13"/>
    </row>
    <row r="219" spans="1:1" ht="13.5" x14ac:dyDescent="0.25">
      <c r="A219" s="13"/>
    </row>
    <row r="220" spans="1:1" ht="13.5" x14ac:dyDescent="0.25">
      <c r="A220" s="13"/>
    </row>
    <row r="221" spans="1:1" ht="13.5" x14ac:dyDescent="0.25">
      <c r="A221" s="13"/>
    </row>
    <row r="222" spans="1:1" ht="13.5" x14ac:dyDescent="0.25">
      <c r="A222" s="13"/>
    </row>
    <row r="223" spans="1:1" ht="13.5" x14ac:dyDescent="0.25">
      <c r="A223" s="13"/>
    </row>
    <row r="224" spans="1:1" ht="13.5" x14ac:dyDescent="0.25">
      <c r="A224" s="13"/>
    </row>
    <row r="225" spans="1:1" ht="13.5" x14ac:dyDescent="0.25">
      <c r="A225" s="13"/>
    </row>
    <row r="226" spans="1:1" ht="13.5" x14ac:dyDescent="0.25">
      <c r="A226" s="13"/>
    </row>
    <row r="227" spans="1:1" ht="13.5" x14ac:dyDescent="0.25">
      <c r="A227" s="13"/>
    </row>
    <row r="228" spans="1:1" ht="13.5" x14ac:dyDescent="0.25">
      <c r="A228" s="13"/>
    </row>
    <row r="229" spans="1:1" ht="13.5" x14ac:dyDescent="0.25">
      <c r="A229" s="13"/>
    </row>
    <row r="230" spans="1:1" ht="13.5" x14ac:dyDescent="0.25">
      <c r="A230" s="13"/>
    </row>
    <row r="231" spans="1:1" ht="13.5" x14ac:dyDescent="0.25">
      <c r="A231" s="13"/>
    </row>
    <row r="232" spans="1:1" ht="13.5" x14ac:dyDescent="0.25">
      <c r="A232" s="13"/>
    </row>
    <row r="233" spans="1:1" ht="13.5" x14ac:dyDescent="0.25">
      <c r="A233" s="13"/>
    </row>
    <row r="234" spans="1:1" ht="13.5" x14ac:dyDescent="0.25">
      <c r="A234" s="13"/>
    </row>
    <row r="235" spans="1:1" ht="13.5" x14ac:dyDescent="0.25">
      <c r="A235" s="13"/>
    </row>
    <row r="236" spans="1:1" ht="13.5" x14ac:dyDescent="0.25">
      <c r="A236" s="13"/>
    </row>
    <row r="237" spans="1:1" ht="13.5" x14ac:dyDescent="0.25">
      <c r="A237" s="13"/>
    </row>
    <row r="238" spans="1:1" ht="13.5" x14ac:dyDescent="0.25">
      <c r="A238" s="13"/>
    </row>
    <row r="239" spans="1:1" ht="13.5" x14ac:dyDescent="0.25">
      <c r="A239" s="13"/>
    </row>
    <row r="240" spans="1:1" ht="13.5" x14ac:dyDescent="0.25">
      <c r="A240" s="13"/>
    </row>
    <row r="241" spans="1:1" ht="13.5" x14ac:dyDescent="0.25">
      <c r="A241" s="13"/>
    </row>
    <row r="242" spans="1:1" ht="13.5" x14ac:dyDescent="0.25">
      <c r="A242" s="13"/>
    </row>
    <row r="243" spans="1:1" ht="13.5" x14ac:dyDescent="0.25">
      <c r="A243" s="13"/>
    </row>
    <row r="244" spans="1:1" ht="13.5" x14ac:dyDescent="0.25">
      <c r="A244" s="13"/>
    </row>
    <row r="245" spans="1:1" ht="13.5" x14ac:dyDescent="0.25">
      <c r="A245" s="13"/>
    </row>
    <row r="246" spans="1:1" ht="13.5" x14ac:dyDescent="0.25">
      <c r="A246" s="13"/>
    </row>
    <row r="247" spans="1:1" ht="13.5" x14ac:dyDescent="0.25">
      <c r="A247" s="13"/>
    </row>
    <row r="248" spans="1:1" ht="13.5" x14ac:dyDescent="0.25">
      <c r="A248" s="13"/>
    </row>
    <row r="249" spans="1:1" ht="13.5" x14ac:dyDescent="0.25">
      <c r="A249" s="13"/>
    </row>
    <row r="250" spans="1:1" ht="13.5" x14ac:dyDescent="0.25">
      <c r="A250" s="13"/>
    </row>
    <row r="251" spans="1:1" ht="13.5" x14ac:dyDescent="0.25">
      <c r="A251" s="13"/>
    </row>
    <row r="252" spans="1:1" ht="13.5" x14ac:dyDescent="0.25">
      <c r="A252" s="13"/>
    </row>
    <row r="253" spans="1:1" ht="13.5" x14ac:dyDescent="0.25">
      <c r="A253" s="13"/>
    </row>
    <row r="254" spans="1:1" ht="13.5" x14ac:dyDescent="0.25">
      <c r="A254" s="13"/>
    </row>
    <row r="255" spans="1:1" ht="13.5" x14ac:dyDescent="0.25">
      <c r="A255" s="13"/>
    </row>
    <row r="256" spans="1:1" ht="13.5" x14ac:dyDescent="0.25">
      <c r="A256" s="13"/>
    </row>
    <row r="257" spans="1:1" ht="13.5" x14ac:dyDescent="0.25">
      <c r="A257" s="13"/>
    </row>
    <row r="258" spans="1:1" ht="13.5" x14ac:dyDescent="0.25">
      <c r="A258" s="13"/>
    </row>
    <row r="259" spans="1:1" ht="13.5" x14ac:dyDescent="0.25">
      <c r="A259" s="13"/>
    </row>
    <row r="260" spans="1:1" ht="13.5" x14ac:dyDescent="0.25">
      <c r="A260" s="13"/>
    </row>
    <row r="261" spans="1:1" ht="13.5" x14ac:dyDescent="0.25">
      <c r="A261" s="13"/>
    </row>
    <row r="262" spans="1:1" ht="13.5" x14ac:dyDescent="0.25">
      <c r="A262" s="13"/>
    </row>
    <row r="263" spans="1:1" ht="13.5" x14ac:dyDescent="0.25">
      <c r="A263" s="13"/>
    </row>
    <row r="264" spans="1:1" ht="13.5" x14ac:dyDescent="0.25">
      <c r="A264" s="13"/>
    </row>
    <row r="265" spans="1:1" ht="13.5" x14ac:dyDescent="0.25">
      <c r="A265" s="13"/>
    </row>
    <row r="266" spans="1:1" ht="13.5" x14ac:dyDescent="0.25">
      <c r="A266" s="13"/>
    </row>
    <row r="267" spans="1:1" ht="13.5" x14ac:dyDescent="0.25">
      <c r="A267" s="13"/>
    </row>
    <row r="268" spans="1:1" ht="13.5" x14ac:dyDescent="0.25">
      <c r="A268" s="13"/>
    </row>
    <row r="269" spans="1:1" ht="13.5" x14ac:dyDescent="0.25">
      <c r="A269" s="13"/>
    </row>
    <row r="270" spans="1:1" ht="13.5" x14ac:dyDescent="0.25">
      <c r="A270" s="13"/>
    </row>
    <row r="271" spans="1:1" ht="13.5" x14ac:dyDescent="0.25">
      <c r="A271" s="13"/>
    </row>
    <row r="272" spans="1:1" ht="13.5" x14ac:dyDescent="0.25">
      <c r="A272" s="13"/>
    </row>
    <row r="273" spans="1:1" ht="13.5" x14ac:dyDescent="0.25">
      <c r="A273" s="13"/>
    </row>
    <row r="274" spans="1:1" ht="13.5" x14ac:dyDescent="0.25">
      <c r="A274" s="13"/>
    </row>
    <row r="275" spans="1:1" ht="13.5" x14ac:dyDescent="0.25">
      <c r="A275" s="13"/>
    </row>
    <row r="276" spans="1:1" ht="13.5" x14ac:dyDescent="0.25">
      <c r="A276" s="13"/>
    </row>
    <row r="277" spans="1:1" ht="13.5" x14ac:dyDescent="0.25">
      <c r="A277" s="13"/>
    </row>
    <row r="278" spans="1:1" ht="13.5" x14ac:dyDescent="0.25">
      <c r="A278" s="13"/>
    </row>
    <row r="279" spans="1:1" ht="13.5" x14ac:dyDescent="0.25">
      <c r="A279" s="13"/>
    </row>
    <row r="280" spans="1:1" ht="13.5" x14ac:dyDescent="0.25">
      <c r="A280" s="13"/>
    </row>
    <row r="281" spans="1:1" ht="13.5" x14ac:dyDescent="0.25">
      <c r="A281" s="13"/>
    </row>
    <row r="282" spans="1:1" ht="13.5" x14ac:dyDescent="0.25">
      <c r="A282" s="13"/>
    </row>
    <row r="283" spans="1:1" ht="13.5" x14ac:dyDescent="0.25">
      <c r="A283" s="13"/>
    </row>
    <row r="284" spans="1:1" ht="13.5" x14ac:dyDescent="0.25">
      <c r="A284" s="13"/>
    </row>
    <row r="285" spans="1:1" ht="13.5" x14ac:dyDescent="0.25">
      <c r="A285" s="13"/>
    </row>
    <row r="286" spans="1:1" ht="13.5" x14ac:dyDescent="0.25">
      <c r="A286" s="13"/>
    </row>
    <row r="287" spans="1:1" ht="13.5" x14ac:dyDescent="0.25">
      <c r="A287" s="13"/>
    </row>
    <row r="288" spans="1:1" ht="13.5" x14ac:dyDescent="0.25">
      <c r="A288" s="13"/>
    </row>
    <row r="289" spans="1:1" ht="13.5" x14ac:dyDescent="0.25">
      <c r="A289" s="13"/>
    </row>
    <row r="290" spans="1:1" ht="13.5" x14ac:dyDescent="0.25">
      <c r="A290" s="13"/>
    </row>
    <row r="291" spans="1:1" ht="13.5" x14ac:dyDescent="0.25">
      <c r="A291" s="13"/>
    </row>
    <row r="292" spans="1:1" ht="13.5" x14ac:dyDescent="0.25">
      <c r="A292" s="13"/>
    </row>
    <row r="293" spans="1:1" ht="13.5" x14ac:dyDescent="0.25">
      <c r="A293" s="13"/>
    </row>
    <row r="294" spans="1:1" ht="13.5" x14ac:dyDescent="0.25">
      <c r="A294" s="13"/>
    </row>
    <row r="295" spans="1:1" ht="13.5" x14ac:dyDescent="0.25">
      <c r="A295" s="13"/>
    </row>
    <row r="296" spans="1:1" ht="13.5" x14ac:dyDescent="0.25">
      <c r="A296" s="13"/>
    </row>
    <row r="297" spans="1:1" ht="13.5" x14ac:dyDescent="0.25">
      <c r="A297" s="13"/>
    </row>
    <row r="298" spans="1:1" ht="13.5" x14ac:dyDescent="0.25">
      <c r="A298" s="13"/>
    </row>
    <row r="299" spans="1:1" ht="13.5" x14ac:dyDescent="0.25">
      <c r="A299" s="13"/>
    </row>
    <row r="300" spans="1:1" ht="13.5" x14ac:dyDescent="0.25">
      <c r="A300" s="13"/>
    </row>
    <row r="301" spans="1:1" ht="13.5" x14ac:dyDescent="0.25">
      <c r="A301" s="13"/>
    </row>
    <row r="302" spans="1:1" ht="13.5" x14ac:dyDescent="0.25">
      <c r="A302" s="13"/>
    </row>
    <row r="303" spans="1:1" ht="13.5" x14ac:dyDescent="0.25">
      <c r="A303" s="13"/>
    </row>
    <row r="304" spans="1:1" ht="13.5" x14ac:dyDescent="0.25">
      <c r="A304" s="13"/>
    </row>
    <row r="305" spans="1:1" ht="13.5" x14ac:dyDescent="0.25">
      <c r="A305" s="13"/>
    </row>
    <row r="306" spans="1:1" ht="13.5" x14ac:dyDescent="0.25">
      <c r="A306" s="13"/>
    </row>
    <row r="307" spans="1:1" ht="13.5" x14ac:dyDescent="0.25">
      <c r="A307" s="13"/>
    </row>
    <row r="308" spans="1:1" ht="13.5" x14ac:dyDescent="0.25">
      <c r="A308" s="13"/>
    </row>
    <row r="309" spans="1:1" ht="13.5" x14ac:dyDescent="0.25">
      <c r="A309" s="13"/>
    </row>
    <row r="310" spans="1:1" ht="13.5" x14ac:dyDescent="0.25">
      <c r="A310" s="13"/>
    </row>
    <row r="311" spans="1:1" ht="13.5" x14ac:dyDescent="0.25">
      <c r="A311" s="13"/>
    </row>
    <row r="312" spans="1:1" ht="13.5" x14ac:dyDescent="0.25">
      <c r="A312" s="13"/>
    </row>
    <row r="313" spans="1:1" ht="13.5" x14ac:dyDescent="0.25">
      <c r="A313" s="13"/>
    </row>
    <row r="314" spans="1:1" ht="13.5" x14ac:dyDescent="0.25">
      <c r="A314" s="13"/>
    </row>
    <row r="315" spans="1:1" ht="13.5" x14ac:dyDescent="0.25">
      <c r="A315" s="13"/>
    </row>
    <row r="316" spans="1:1" ht="13.5" x14ac:dyDescent="0.25">
      <c r="A316" s="13"/>
    </row>
    <row r="317" spans="1:1" ht="13.5" x14ac:dyDescent="0.25">
      <c r="A317" s="13"/>
    </row>
    <row r="318" spans="1:1" ht="13.5" x14ac:dyDescent="0.25">
      <c r="A318" s="13"/>
    </row>
    <row r="319" spans="1:1" ht="13.5" x14ac:dyDescent="0.25">
      <c r="A319" s="13"/>
    </row>
    <row r="320" spans="1:1" ht="13.5" x14ac:dyDescent="0.25">
      <c r="A320" s="13"/>
    </row>
    <row r="321" spans="1:1" ht="13.5" x14ac:dyDescent="0.25">
      <c r="A321" s="13"/>
    </row>
    <row r="322" spans="1:1" ht="13.5" x14ac:dyDescent="0.25">
      <c r="A322" s="13"/>
    </row>
    <row r="323" spans="1:1" ht="13.5" x14ac:dyDescent="0.25">
      <c r="A323" s="13"/>
    </row>
    <row r="324" spans="1:1" ht="13.5" x14ac:dyDescent="0.25">
      <c r="A324" s="13"/>
    </row>
    <row r="325" spans="1:1" ht="13.5" x14ac:dyDescent="0.25">
      <c r="A325" s="13"/>
    </row>
    <row r="326" spans="1:1" ht="13.5" x14ac:dyDescent="0.25">
      <c r="A326" s="13"/>
    </row>
    <row r="327" spans="1:1" ht="13.5" x14ac:dyDescent="0.25">
      <c r="A327" s="13"/>
    </row>
    <row r="328" spans="1:1" ht="13.5" x14ac:dyDescent="0.25">
      <c r="A328" s="13"/>
    </row>
    <row r="329" spans="1:1" ht="13.5" x14ac:dyDescent="0.25">
      <c r="A329" s="13"/>
    </row>
    <row r="330" spans="1:1" ht="13.5" x14ac:dyDescent="0.25">
      <c r="A330" s="13"/>
    </row>
    <row r="331" spans="1:1" ht="13.5" x14ac:dyDescent="0.25">
      <c r="A331" s="13"/>
    </row>
    <row r="332" spans="1:1" ht="13.5" x14ac:dyDescent="0.25">
      <c r="A332" s="13"/>
    </row>
    <row r="333" spans="1:1" ht="13.5" x14ac:dyDescent="0.25">
      <c r="A333" s="13"/>
    </row>
    <row r="334" spans="1:1" ht="13.5" x14ac:dyDescent="0.25">
      <c r="A334" s="13"/>
    </row>
    <row r="335" spans="1:1" ht="13.5" x14ac:dyDescent="0.25">
      <c r="A335" s="13"/>
    </row>
    <row r="336" spans="1:1" ht="13.5" x14ac:dyDescent="0.25">
      <c r="A336" s="13"/>
    </row>
    <row r="337" spans="1:1" ht="13.5" x14ac:dyDescent="0.25">
      <c r="A337" s="13"/>
    </row>
    <row r="338" spans="1:1" ht="13.5" x14ac:dyDescent="0.25">
      <c r="A338" s="13"/>
    </row>
    <row r="339" spans="1:1" ht="13.5" x14ac:dyDescent="0.25">
      <c r="A339" s="13"/>
    </row>
    <row r="340" spans="1:1" ht="13.5" x14ac:dyDescent="0.25">
      <c r="A340" s="13"/>
    </row>
    <row r="341" spans="1:1" ht="13.5" x14ac:dyDescent="0.25">
      <c r="A341" s="13"/>
    </row>
    <row r="342" spans="1:1" ht="13.5" x14ac:dyDescent="0.25">
      <c r="A342" s="13"/>
    </row>
    <row r="343" spans="1:1" ht="13.5" x14ac:dyDescent="0.25">
      <c r="A343" s="13"/>
    </row>
    <row r="344" spans="1:1" ht="13.5" x14ac:dyDescent="0.25">
      <c r="A344" s="13"/>
    </row>
    <row r="345" spans="1:1" ht="13.5" x14ac:dyDescent="0.25">
      <c r="A345" s="13"/>
    </row>
    <row r="346" spans="1:1" ht="13.5" x14ac:dyDescent="0.25">
      <c r="A346" s="13"/>
    </row>
    <row r="347" spans="1:1" ht="13.5" x14ac:dyDescent="0.25">
      <c r="A347" s="13"/>
    </row>
    <row r="348" spans="1:1" ht="13.5" x14ac:dyDescent="0.25">
      <c r="A348" s="13"/>
    </row>
    <row r="349" spans="1:1" ht="13.5" x14ac:dyDescent="0.25">
      <c r="A349" s="13"/>
    </row>
    <row r="350" spans="1:1" ht="13.5" x14ac:dyDescent="0.25">
      <c r="A350" s="13"/>
    </row>
    <row r="351" spans="1:1" ht="13.5" x14ac:dyDescent="0.25">
      <c r="A351" s="13"/>
    </row>
    <row r="352" spans="1:1" ht="13.5" x14ac:dyDescent="0.25">
      <c r="A352" s="13"/>
    </row>
    <row r="353" spans="1:1" ht="13.5" x14ac:dyDescent="0.25">
      <c r="A353" s="13"/>
    </row>
    <row r="354" spans="1:1" ht="13.5" x14ac:dyDescent="0.25">
      <c r="A354" s="13"/>
    </row>
    <row r="355" spans="1:1" ht="13.5" x14ac:dyDescent="0.25">
      <c r="A355" s="13"/>
    </row>
    <row r="356" spans="1:1" ht="13.5" x14ac:dyDescent="0.25">
      <c r="A356" s="13"/>
    </row>
    <row r="357" spans="1:1" ht="13.5" x14ac:dyDescent="0.25">
      <c r="A357" s="13"/>
    </row>
    <row r="358" spans="1:1" ht="13.5" x14ac:dyDescent="0.25">
      <c r="A358" s="13"/>
    </row>
    <row r="359" spans="1:1" ht="13.5" x14ac:dyDescent="0.25">
      <c r="A359" s="13"/>
    </row>
    <row r="360" spans="1:1" ht="13.5" x14ac:dyDescent="0.25">
      <c r="A360" s="13"/>
    </row>
    <row r="361" spans="1:1" ht="13.5" x14ac:dyDescent="0.25">
      <c r="A361" s="13"/>
    </row>
    <row r="362" spans="1:1" ht="13.5" x14ac:dyDescent="0.25">
      <c r="A362" s="13"/>
    </row>
    <row r="363" spans="1:1" ht="13.5" x14ac:dyDescent="0.25">
      <c r="A363" s="13"/>
    </row>
    <row r="364" spans="1:1" ht="13.5" x14ac:dyDescent="0.25">
      <c r="A364" s="13"/>
    </row>
    <row r="365" spans="1:1" ht="13.5" x14ac:dyDescent="0.25">
      <c r="A365" s="13"/>
    </row>
    <row r="366" spans="1:1" ht="13.5" x14ac:dyDescent="0.25">
      <c r="A366" s="13"/>
    </row>
    <row r="367" spans="1:1" ht="13.5" x14ac:dyDescent="0.25">
      <c r="A367" s="13"/>
    </row>
    <row r="368" spans="1:1" ht="13.5" x14ac:dyDescent="0.25">
      <c r="A368" s="13"/>
    </row>
    <row r="369" spans="1:1" ht="13.5" x14ac:dyDescent="0.25">
      <c r="A369" s="13"/>
    </row>
    <row r="370" spans="1:1" ht="13.5" x14ac:dyDescent="0.25">
      <c r="A370" s="13"/>
    </row>
    <row r="371" spans="1:1" ht="13.5" x14ac:dyDescent="0.25">
      <c r="A371" s="13"/>
    </row>
    <row r="372" spans="1:1" ht="13.5" x14ac:dyDescent="0.25">
      <c r="A372" s="13"/>
    </row>
    <row r="373" spans="1:1" ht="13.5" x14ac:dyDescent="0.25">
      <c r="A373" s="13"/>
    </row>
    <row r="374" spans="1:1" ht="13.5" x14ac:dyDescent="0.25">
      <c r="A374" s="13"/>
    </row>
    <row r="375" spans="1:1" ht="13.5" x14ac:dyDescent="0.25">
      <c r="A375" s="13"/>
    </row>
    <row r="376" spans="1:1" ht="13.5" x14ac:dyDescent="0.25">
      <c r="A376" s="13"/>
    </row>
    <row r="377" spans="1:1" ht="13.5" x14ac:dyDescent="0.25">
      <c r="A377" s="13"/>
    </row>
    <row r="378" spans="1:1" ht="13.5" x14ac:dyDescent="0.25">
      <c r="A378" s="13"/>
    </row>
    <row r="379" spans="1:1" ht="13.5" x14ac:dyDescent="0.25">
      <c r="A379" s="13"/>
    </row>
    <row r="380" spans="1:1" ht="13.5" x14ac:dyDescent="0.25">
      <c r="A380" s="13"/>
    </row>
    <row r="381" spans="1:1" ht="13.5" x14ac:dyDescent="0.25">
      <c r="A381" s="13"/>
    </row>
    <row r="382" spans="1:1" ht="13.5" x14ac:dyDescent="0.25">
      <c r="A382" s="13"/>
    </row>
    <row r="383" spans="1:1" ht="13.5" x14ac:dyDescent="0.25">
      <c r="A383" s="13"/>
    </row>
    <row r="384" spans="1:1" ht="13.5" x14ac:dyDescent="0.25">
      <c r="A384" s="13"/>
    </row>
    <row r="385" spans="1:1" ht="13.5" x14ac:dyDescent="0.25">
      <c r="A385" s="13"/>
    </row>
    <row r="386" spans="1:1" ht="13.5" x14ac:dyDescent="0.25">
      <c r="A386" s="13"/>
    </row>
    <row r="387" spans="1:1" ht="13.5" x14ac:dyDescent="0.25">
      <c r="A387" s="13"/>
    </row>
    <row r="388" spans="1:1" ht="13.5" x14ac:dyDescent="0.25">
      <c r="A388" s="13"/>
    </row>
    <row r="389" spans="1:1" ht="13.5" x14ac:dyDescent="0.25">
      <c r="A389" s="13"/>
    </row>
    <row r="390" spans="1:1" ht="13.5" x14ac:dyDescent="0.25">
      <c r="A390" s="13"/>
    </row>
    <row r="391" spans="1:1" ht="13.5" x14ac:dyDescent="0.25">
      <c r="A391" s="13"/>
    </row>
    <row r="392" spans="1:1" ht="13.5" x14ac:dyDescent="0.25">
      <c r="A392" s="13"/>
    </row>
    <row r="393" spans="1:1" ht="13.5" x14ac:dyDescent="0.25">
      <c r="A393" s="13"/>
    </row>
    <row r="394" spans="1:1" ht="13.5" x14ac:dyDescent="0.25">
      <c r="A394" s="13"/>
    </row>
    <row r="395" spans="1:1" ht="13.5" x14ac:dyDescent="0.25">
      <c r="A395" s="13"/>
    </row>
    <row r="396" spans="1:1" ht="13.5" x14ac:dyDescent="0.25">
      <c r="A396" s="13"/>
    </row>
    <row r="397" spans="1:1" ht="13.5" x14ac:dyDescent="0.25">
      <c r="A397" s="13"/>
    </row>
    <row r="398" spans="1:1" ht="13.5" x14ac:dyDescent="0.25">
      <c r="A398" s="13"/>
    </row>
    <row r="399" spans="1:1" ht="13.5" x14ac:dyDescent="0.25">
      <c r="A399" s="13"/>
    </row>
    <row r="400" spans="1:1" ht="13.5" x14ac:dyDescent="0.25">
      <c r="A400" s="13"/>
    </row>
    <row r="401" spans="1:1" ht="13.5" x14ac:dyDescent="0.25">
      <c r="A401" s="13"/>
    </row>
    <row r="402" spans="1:1" ht="13.5" x14ac:dyDescent="0.25">
      <c r="A402" s="13"/>
    </row>
    <row r="403" spans="1:1" ht="13.5" x14ac:dyDescent="0.25">
      <c r="A403" s="13"/>
    </row>
    <row r="404" spans="1:1" ht="13.5" x14ac:dyDescent="0.25">
      <c r="A404" s="13"/>
    </row>
    <row r="405" spans="1:1" ht="13.5" x14ac:dyDescent="0.25">
      <c r="A405" s="13"/>
    </row>
    <row r="406" spans="1:1" ht="13.5" x14ac:dyDescent="0.25">
      <c r="A406" s="13"/>
    </row>
    <row r="407" spans="1:1" ht="13.5" x14ac:dyDescent="0.25">
      <c r="A407" s="13"/>
    </row>
    <row r="408" spans="1:1" ht="13.5" x14ac:dyDescent="0.25">
      <c r="A408" s="13"/>
    </row>
    <row r="409" spans="1:1" ht="13.5" x14ac:dyDescent="0.25">
      <c r="A409" s="13"/>
    </row>
    <row r="410" spans="1:1" ht="13.5" x14ac:dyDescent="0.25">
      <c r="A410" s="13"/>
    </row>
    <row r="411" spans="1:1" ht="13.5" x14ac:dyDescent="0.25">
      <c r="A411" s="13"/>
    </row>
    <row r="412" spans="1:1" ht="13.5" x14ac:dyDescent="0.25">
      <c r="A412" s="13"/>
    </row>
    <row r="413" spans="1:1" ht="13.5" x14ac:dyDescent="0.25">
      <c r="A413" s="13"/>
    </row>
    <row r="414" spans="1:1" ht="13.5" x14ac:dyDescent="0.25">
      <c r="A414" s="13"/>
    </row>
    <row r="415" spans="1:1" ht="13.5" x14ac:dyDescent="0.25">
      <c r="A415" s="13"/>
    </row>
    <row r="416" spans="1:1" ht="13.5" x14ac:dyDescent="0.25">
      <c r="A416" s="13"/>
    </row>
    <row r="417" spans="1:1" ht="13.5" x14ac:dyDescent="0.25">
      <c r="A417" s="13"/>
    </row>
    <row r="418" spans="1:1" ht="13.5" x14ac:dyDescent="0.25">
      <c r="A418" s="13"/>
    </row>
    <row r="419" spans="1:1" ht="13.5" x14ac:dyDescent="0.25">
      <c r="A419" s="13"/>
    </row>
    <row r="420" spans="1:1" ht="13.5" x14ac:dyDescent="0.25">
      <c r="A420" s="13"/>
    </row>
    <row r="421" spans="1:1" ht="13.5" x14ac:dyDescent="0.25">
      <c r="A421" s="13"/>
    </row>
    <row r="422" spans="1:1" ht="13.5" x14ac:dyDescent="0.25">
      <c r="A422" s="13"/>
    </row>
    <row r="423" spans="1:1" ht="13.5" x14ac:dyDescent="0.25">
      <c r="A423" s="13"/>
    </row>
    <row r="424" spans="1:1" ht="13.5" x14ac:dyDescent="0.25">
      <c r="A424" s="13"/>
    </row>
    <row r="425" spans="1:1" ht="13.5" x14ac:dyDescent="0.25">
      <c r="A425" s="13"/>
    </row>
    <row r="426" spans="1:1" ht="13.5" x14ac:dyDescent="0.25">
      <c r="A426" s="13"/>
    </row>
    <row r="427" spans="1:1" ht="13.5" x14ac:dyDescent="0.25">
      <c r="A427" s="13"/>
    </row>
    <row r="428" spans="1:1" ht="13.5" x14ac:dyDescent="0.25">
      <c r="A428" s="13"/>
    </row>
    <row r="429" spans="1:1" ht="13.5" x14ac:dyDescent="0.25">
      <c r="A429" s="13"/>
    </row>
    <row r="430" spans="1:1" ht="13.5" x14ac:dyDescent="0.25">
      <c r="A430" s="13"/>
    </row>
    <row r="431" spans="1:1" ht="13.5" x14ac:dyDescent="0.25">
      <c r="A431" s="13"/>
    </row>
    <row r="432" spans="1:1" ht="13.5" x14ac:dyDescent="0.25">
      <c r="A432" s="13"/>
    </row>
    <row r="433" spans="1:1" ht="13.5" x14ac:dyDescent="0.25">
      <c r="A433" s="13"/>
    </row>
    <row r="434" spans="1:1" ht="13.5" x14ac:dyDescent="0.25">
      <c r="A434" s="13"/>
    </row>
    <row r="435" spans="1:1" ht="13.5" x14ac:dyDescent="0.25">
      <c r="A435" s="13"/>
    </row>
    <row r="436" spans="1:1" ht="13.5" x14ac:dyDescent="0.25">
      <c r="A436" s="13"/>
    </row>
    <row r="437" spans="1:1" ht="13.5" x14ac:dyDescent="0.25">
      <c r="A437" s="13"/>
    </row>
    <row r="438" spans="1:1" ht="13.5" x14ac:dyDescent="0.25">
      <c r="A438" s="13"/>
    </row>
    <row r="439" spans="1:1" ht="13.5" x14ac:dyDescent="0.25">
      <c r="A439" s="13"/>
    </row>
    <row r="440" spans="1:1" ht="13.5" x14ac:dyDescent="0.25">
      <c r="A440" s="13"/>
    </row>
    <row r="441" spans="1:1" ht="13.5" x14ac:dyDescent="0.25">
      <c r="A441" s="13"/>
    </row>
    <row r="442" spans="1:1" ht="13.5" x14ac:dyDescent="0.25">
      <c r="A442" s="13"/>
    </row>
    <row r="443" spans="1:1" ht="13.5" x14ac:dyDescent="0.25">
      <c r="A443" s="13"/>
    </row>
    <row r="444" spans="1:1" ht="13.5" x14ac:dyDescent="0.25">
      <c r="A444" s="13"/>
    </row>
    <row r="445" spans="1:1" ht="13.5" x14ac:dyDescent="0.25">
      <c r="A445" s="13"/>
    </row>
    <row r="446" spans="1:1" ht="13.5" x14ac:dyDescent="0.25">
      <c r="A446" s="13"/>
    </row>
    <row r="447" spans="1:1" ht="13.5" x14ac:dyDescent="0.25">
      <c r="A447" s="13"/>
    </row>
    <row r="448" spans="1:1" ht="13.5" x14ac:dyDescent="0.25">
      <c r="A448" s="13"/>
    </row>
    <row r="449" spans="1:1" ht="13.5" x14ac:dyDescent="0.25">
      <c r="A449" s="13"/>
    </row>
    <row r="450" spans="1:1" ht="13.5" x14ac:dyDescent="0.25">
      <c r="A450" s="13"/>
    </row>
    <row r="451" spans="1:1" ht="13.5" x14ac:dyDescent="0.25">
      <c r="A451" s="13"/>
    </row>
    <row r="452" spans="1:1" ht="13.5" x14ac:dyDescent="0.25">
      <c r="A452" s="13"/>
    </row>
    <row r="453" spans="1:1" ht="13.5" x14ac:dyDescent="0.25">
      <c r="A453" s="13"/>
    </row>
    <row r="454" spans="1:1" ht="13.5" x14ac:dyDescent="0.25">
      <c r="A454" s="13"/>
    </row>
    <row r="455" spans="1:1" ht="13.5" x14ac:dyDescent="0.25">
      <c r="A455" s="13"/>
    </row>
    <row r="456" spans="1:1" ht="13.5" x14ac:dyDescent="0.25">
      <c r="A456" s="13"/>
    </row>
    <row r="457" spans="1:1" ht="13.5" x14ac:dyDescent="0.25">
      <c r="A457" s="13"/>
    </row>
    <row r="458" spans="1:1" ht="13.5" x14ac:dyDescent="0.25">
      <c r="A458" s="13"/>
    </row>
    <row r="459" spans="1:1" ht="13.5" x14ac:dyDescent="0.25">
      <c r="A459" s="13"/>
    </row>
    <row r="460" spans="1:1" ht="13.5" x14ac:dyDescent="0.25">
      <c r="A460" s="13"/>
    </row>
    <row r="461" spans="1:1" ht="13.5" x14ac:dyDescent="0.25">
      <c r="A461" s="13"/>
    </row>
    <row r="462" spans="1:1" ht="13.5" x14ac:dyDescent="0.25">
      <c r="A462" s="13"/>
    </row>
    <row r="463" spans="1:1" ht="13.5" x14ac:dyDescent="0.25">
      <c r="A463" s="13"/>
    </row>
    <row r="464" spans="1:1" ht="13.5" x14ac:dyDescent="0.25">
      <c r="A464" s="13"/>
    </row>
    <row r="465" spans="1:1" ht="13.5" x14ac:dyDescent="0.25">
      <c r="A465" s="13"/>
    </row>
    <row r="466" spans="1:1" ht="13.5" x14ac:dyDescent="0.25">
      <c r="A466" s="13"/>
    </row>
    <row r="467" spans="1:1" ht="13.5" x14ac:dyDescent="0.25">
      <c r="A467" s="13"/>
    </row>
    <row r="468" spans="1:1" ht="13.5" x14ac:dyDescent="0.25">
      <c r="A468" s="13"/>
    </row>
    <row r="469" spans="1:1" ht="13.5" x14ac:dyDescent="0.25">
      <c r="A469" s="13"/>
    </row>
    <row r="470" spans="1:1" ht="13.5" x14ac:dyDescent="0.25">
      <c r="A470" s="13"/>
    </row>
    <row r="471" spans="1:1" ht="13.5" x14ac:dyDescent="0.25">
      <c r="A471" s="13"/>
    </row>
    <row r="472" spans="1:1" ht="13.5" x14ac:dyDescent="0.25">
      <c r="A472" s="13"/>
    </row>
    <row r="473" spans="1:1" ht="13.5" x14ac:dyDescent="0.25">
      <c r="A473" s="13"/>
    </row>
    <row r="474" spans="1:1" ht="13.5" x14ac:dyDescent="0.25">
      <c r="A474" s="13"/>
    </row>
    <row r="475" spans="1:1" ht="13.5" x14ac:dyDescent="0.25">
      <c r="A475" s="13"/>
    </row>
    <row r="476" spans="1:1" ht="13.5" x14ac:dyDescent="0.25">
      <c r="A476" s="13"/>
    </row>
    <row r="477" spans="1:1" ht="13.5" x14ac:dyDescent="0.25">
      <c r="A477" s="13"/>
    </row>
    <row r="478" spans="1:1" ht="13.5" x14ac:dyDescent="0.25">
      <c r="A478" s="13"/>
    </row>
    <row r="479" spans="1:1" ht="13.5" x14ac:dyDescent="0.25">
      <c r="A479" s="13"/>
    </row>
    <row r="480" spans="1:1" ht="13.5" x14ac:dyDescent="0.25">
      <c r="A480" s="13"/>
    </row>
    <row r="481" spans="1:1" ht="13.5" x14ac:dyDescent="0.25">
      <c r="A481" s="13"/>
    </row>
    <row r="482" spans="1:1" ht="13.5" x14ac:dyDescent="0.25">
      <c r="A482" s="13"/>
    </row>
    <row r="483" spans="1:1" ht="13.5" x14ac:dyDescent="0.25">
      <c r="A483" s="13"/>
    </row>
    <row r="484" spans="1:1" ht="13.5" x14ac:dyDescent="0.25">
      <c r="A484" s="13"/>
    </row>
    <row r="485" spans="1:1" ht="13.5" x14ac:dyDescent="0.25">
      <c r="A485" s="13"/>
    </row>
    <row r="486" spans="1:1" ht="13.5" x14ac:dyDescent="0.25">
      <c r="A486" s="13"/>
    </row>
    <row r="487" spans="1:1" ht="13.5" x14ac:dyDescent="0.25">
      <c r="A487" s="13"/>
    </row>
    <row r="488" spans="1:1" ht="13.5" x14ac:dyDescent="0.25">
      <c r="A488" s="13"/>
    </row>
    <row r="489" spans="1:1" ht="13.5" x14ac:dyDescent="0.25">
      <c r="A489" s="13"/>
    </row>
    <row r="490" spans="1:1" ht="13.5" x14ac:dyDescent="0.25">
      <c r="A490" s="13"/>
    </row>
    <row r="491" spans="1:1" ht="13.5" x14ac:dyDescent="0.25">
      <c r="A491" s="13"/>
    </row>
    <row r="492" spans="1:1" ht="13.5" x14ac:dyDescent="0.25">
      <c r="A492" s="13"/>
    </row>
    <row r="493" spans="1:1" ht="13.5" x14ac:dyDescent="0.25">
      <c r="A493" s="13"/>
    </row>
    <row r="494" spans="1:1" ht="13.5" x14ac:dyDescent="0.25">
      <c r="A494" s="13"/>
    </row>
    <row r="495" spans="1:1" ht="13.5" x14ac:dyDescent="0.25">
      <c r="A495" s="13"/>
    </row>
    <row r="496" spans="1:1" ht="13.5" x14ac:dyDescent="0.25">
      <c r="A496" s="13"/>
    </row>
    <row r="497" spans="1:1" ht="13.5" x14ac:dyDescent="0.25">
      <c r="A497" s="13"/>
    </row>
    <row r="498" spans="1:1" ht="13.5" x14ac:dyDescent="0.25">
      <c r="A498" s="13"/>
    </row>
    <row r="499" spans="1:1" ht="13.5" x14ac:dyDescent="0.25">
      <c r="A499" s="13"/>
    </row>
    <row r="500" spans="1:1" ht="13.5" x14ac:dyDescent="0.25">
      <c r="A500" s="13"/>
    </row>
    <row r="501" spans="1:1" ht="13.5" x14ac:dyDescent="0.25">
      <c r="A501" s="13"/>
    </row>
    <row r="502" spans="1:1" ht="13.5" x14ac:dyDescent="0.25">
      <c r="A502" s="13"/>
    </row>
    <row r="503" spans="1:1" ht="13.5" x14ac:dyDescent="0.25">
      <c r="A503" s="13"/>
    </row>
    <row r="504" spans="1:1" ht="13.5" x14ac:dyDescent="0.25">
      <c r="A504" s="13"/>
    </row>
    <row r="505" spans="1:1" ht="13.5" x14ac:dyDescent="0.25">
      <c r="A505" s="13"/>
    </row>
    <row r="506" spans="1:1" ht="13.5" x14ac:dyDescent="0.25">
      <c r="A506" s="13"/>
    </row>
    <row r="507" spans="1:1" ht="13.5" x14ac:dyDescent="0.25">
      <c r="A507" s="13"/>
    </row>
    <row r="508" spans="1:1" ht="13.5" x14ac:dyDescent="0.25">
      <c r="A508" s="13"/>
    </row>
    <row r="509" spans="1:1" ht="13.5" x14ac:dyDescent="0.25">
      <c r="A509" s="13"/>
    </row>
    <row r="510" spans="1:1" ht="13.5" x14ac:dyDescent="0.25">
      <c r="A510" s="13"/>
    </row>
    <row r="511" spans="1:1" ht="13.5" x14ac:dyDescent="0.25">
      <c r="A511" s="13"/>
    </row>
    <row r="512" spans="1:1" ht="13.5" x14ac:dyDescent="0.25">
      <c r="A512" s="13"/>
    </row>
    <row r="513" spans="1:1" ht="13.5" x14ac:dyDescent="0.25">
      <c r="A513" s="13"/>
    </row>
    <row r="514" spans="1:1" ht="13.5" x14ac:dyDescent="0.25">
      <c r="A514" s="13"/>
    </row>
    <row r="515" spans="1:1" ht="13.5" x14ac:dyDescent="0.25">
      <c r="A515" s="13"/>
    </row>
    <row r="516" spans="1:1" ht="13.5" x14ac:dyDescent="0.25">
      <c r="A516" s="13"/>
    </row>
    <row r="517" spans="1:1" ht="13.5" x14ac:dyDescent="0.25">
      <c r="A517" s="13"/>
    </row>
    <row r="518" spans="1:1" ht="13.5" x14ac:dyDescent="0.25">
      <c r="A518" s="13"/>
    </row>
    <row r="519" spans="1:1" ht="13.5" x14ac:dyDescent="0.25">
      <c r="A519" s="13"/>
    </row>
    <row r="520" spans="1:1" ht="13.5" x14ac:dyDescent="0.25">
      <c r="A520" s="13"/>
    </row>
    <row r="521" spans="1:1" ht="13.5" x14ac:dyDescent="0.25">
      <c r="A521" s="13"/>
    </row>
    <row r="522" spans="1:1" ht="13.5" x14ac:dyDescent="0.25">
      <c r="A522" s="13"/>
    </row>
    <row r="523" spans="1:1" ht="13.5" x14ac:dyDescent="0.25">
      <c r="A523" s="13"/>
    </row>
    <row r="524" spans="1:1" ht="13.5" x14ac:dyDescent="0.25">
      <c r="A524" s="13"/>
    </row>
    <row r="525" spans="1:1" ht="13.5" x14ac:dyDescent="0.25">
      <c r="A525" s="13"/>
    </row>
    <row r="526" spans="1:1" ht="13.5" x14ac:dyDescent="0.25">
      <c r="A526" s="13"/>
    </row>
    <row r="527" spans="1:1" ht="13.5" x14ac:dyDescent="0.25">
      <c r="A527" s="13"/>
    </row>
    <row r="528" spans="1:1" ht="13.5" x14ac:dyDescent="0.25">
      <c r="A528" s="13"/>
    </row>
    <row r="529" spans="1:1" ht="13.5" x14ac:dyDescent="0.25">
      <c r="A529" s="13"/>
    </row>
    <row r="530" spans="1:1" ht="13.5" x14ac:dyDescent="0.25">
      <c r="A530" s="13"/>
    </row>
    <row r="531" spans="1:1" ht="13.5" x14ac:dyDescent="0.25">
      <c r="A531" s="13"/>
    </row>
    <row r="532" spans="1:1" ht="13.5" x14ac:dyDescent="0.25">
      <c r="A532" s="13"/>
    </row>
    <row r="533" spans="1:1" ht="13.5" x14ac:dyDescent="0.25">
      <c r="A533" s="13"/>
    </row>
    <row r="534" spans="1:1" ht="13.5" x14ac:dyDescent="0.25">
      <c r="A534" s="13"/>
    </row>
    <row r="535" spans="1:1" ht="13.5" x14ac:dyDescent="0.25">
      <c r="A535" s="13"/>
    </row>
    <row r="536" spans="1:1" ht="13.5" x14ac:dyDescent="0.25">
      <c r="A536" s="13"/>
    </row>
    <row r="537" spans="1:1" ht="13.5" x14ac:dyDescent="0.25">
      <c r="A537" s="13"/>
    </row>
    <row r="538" spans="1:1" ht="13.5" x14ac:dyDescent="0.25">
      <c r="A538" s="13"/>
    </row>
    <row r="539" spans="1:1" ht="13.5" x14ac:dyDescent="0.25">
      <c r="A539" s="13"/>
    </row>
    <row r="540" spans="1:1" ht="13.5" x14ac:dyDescent="0.25">
      <c r="A540" s="13"/>
    </row>
    <row r="541" spans="1:1" ht="13.5" x14ac:dyDescent="0.25">
      <c r="A541" s="13"/>
    </row>
    <row r="542" spans="1:1" ht="13.5" x14ac:dyDescent="0.25">
      <c r="A542" s="13"/>
    </row>
    <row r="543" spans="1:1" ht="13.5" x14ac:dyDescent="0.25">
      <c r="A543" s="13"/>
    </row>
    <row r="544" spans="1:1" ht="13.5" x14ac:dyDescent="0.25">
      <c r="A544" s="13"/>
    </row>
    <row r="545" spans="1:1" ht="13.5" x14ac:dyDescent="0.25">
      <c r="A545" s="13"/>
    </row>
    <row r="546" spans="1:1" ht="13.5" x14ac:dyDescent="0.25">
      <c r="A546" s="13"/>
    </row>
    <row r="547" spans="1:1" ht="13.5" x14ac:dyDescent="0.25">
      <c r="A547" s="13"/>
    </row>
    <row r="548" spans="1:1" ht="13.5" x14ac:dyDescent="0.25">
      <c r="A548" s="13"/>
    </row>
    <row r="549" spans="1:1" ht="13.5" x14ac:dyDescent="0.25">
      <c r="A549" s="13"/>
    </row>
    <row r="550" spans="1:1" ht="13.5" x14ac:dyDescent="0.25">
      <c r="A550" s="13"/>
    </row>
    <row r="551" spans="1:1" ht="13.5" x14ac:dyDescent="0.25">
      <c r="A551" s="13"/>
    </row>
    <row r="552" spans="1:1" ht="13.5" x14ac:dyDescent="0.25">
      <c r="A552" s="13"/>
    </row>
    <row r="553" spans="1:1" ht="13.5" x14ac:dyDescent="0.25">
      <c r="A553" s="13"/>
    </row>
    <row r="554" spans="1:1" ht="13.5" x14ac:dyDescent="0.25">
      <c r="A554" s="13"/>
    </row>
    <row r="555" spans="1:1" ht="13.5" x14ac:dyDescent="0.25">
      <c r="A555" s="13"/>
    </row>
    <row r="556" spans="1:1" ht="13.5" x14ac:dyDescent="0.25">
      <c r="A556" s="13"/>
    </row>
    <row r="557" spans="1:1" ht="13.5" x14ac:dyDescent="0.25">
      <c r="A557" s="13"/>
    </row>
    <row r="558" spans="1:1" ht="13.5" x14ac:dyDescent="0.25">
      <c r="A558" s="13"/>
    </row>
    <row r="559" spans="1:1" ht="13.5" x14ac:dyDescent="0.25">
      <c r="A559" s="13"/>
    </row>
    <row r="560" spans="1:1" ht="13.5" x14ac:dyDescent="0.25">
      <c r="A560" s="13"/>
    </row>
    <row r="561" spans="1:1" ht="13.5" x14ac:dyDescent="0.25">
      <c r="A561" s="13"/>
    </row>
    <row r="562" spans="1:1" ht="13.5" x14ac:dyDescent="0.25">
      <c r="A562" s="13"/>
    </row>
    <row r="563" spans="1:1" ht="13.5" x14ac:dyDescent="0.25">
      <c r="A563" s="13"/>
    </row>
    <row r="564" spans="1:1" ht="13.5" x14ac:dyDescent="0.25">
      <c r="A564" s="13"/>
    </row>
    <row r="565" spans="1:1" ht="13.5" x14ac:dyDescent="0.25">
      <c r="A565" s="13"/>
    </row>
    <row r="566" spans="1:1" ht="13.5" x14ac:dyDescent="0.25">
      <c r="A566" s="13"/>
    </row>
    <row r="567" spans="1:1" ht="13.5" x14ac:dyDescent="0.25">
      <c r="A567" s="13"/>
    </row>
    <row r="568" spans="1:1" ht="13.5" x14ac:dyDescent="0.25">
      <c r="A568" s="13"/>
    </row>
    <row r="569" spans="1:1" ht="13.5" x14ac:dyDescent="0.25">
      <c r="A569" s="13"/>
    </row>
    <row r="570" spans="1:1" ht="13.5" x14ac:dyDescent="0.25">
      <c r="A570" s="13"/>
    </row>
    <row r="571" spans="1:1" ht="13.5" x14ac:dyDescent="0.25">
      <c r="A571" s="13"/>
    </row>
    <row r="572" spans="1:1" ht="13.5" x14ac:dyDescent="0.25">
      <c r="A572" s="13"/>
    </row>
    <row r="573" spans="1:1" ht="13.5" x14ac:dyDescent="0.25">
      <c r="A573" s="13"/>
    </row>
    <row r="574" spans="1:1" ht="13.5" x14ac:dyDescent="0.25">
      <c r="A574" s="13"/>
    </row>
    <row r="575" spans="1:1" ht="13.5" x14ac:dyDescent="0.25">
      <c r="A575" s="13"/>
    </row>
    <row r="576" spans="1:1" ht="13.5" x14ac:dyDescent="0.25">
      <c r="A576" s="13"/>
    </row>
    <row r="577" spans="1:1" ht="13.5" x14ac:dyDescent="0.25">
      <c r="A577" s="13"/>
    </row>
    <row r="578" spans="1:1" ht="13.5" x14ac:dyDescent="0.25">
      <c r="A578" s="13"/>
    </row>
    <row r="579" spans="1:1" ht="13.5" x14ac:dyDescent="0.25">
      <c r="A579" s="13"/>
    </row>
    <row r="580" spans="1:1" ht="13.5" x14ac:dyDescent="0.25">
      <c r="A580" s="13"/>
    </row>
    <row r="581" spans="1:1" ht="13.5" x14ac:dyDescent="0.25">
      <c r="A581" s="13"/>
    </row>
    <row r="582" spans="1:1" ht="13.5" x14ac:dyDescent="0.25">
      <c r="A582" s="13"/>
    </row>
    <row r="583" spans="1:1" ht="13.5" x14ac:dyDescent="0.25">
      <c r="A583" s="13"/>
    </row>
    <row r="584" spans="1:1" ht="13.5" x14ac:dyDescent="0.25">
      <c r="A584" s="13"/>
    </row>
    <row r="585" spans="1:1" ht="13.5" x14ac:dyDescent="0.25">
      <c r="A585" s="13"/>
    </row>
    <row r="586" spans="1:1" ht="13.5" x14ac:dyDescent="0.25">
      <c r="A586" s="13"/>
    </row>
    <row r="587" spans="1:1" ht="13.5" x14ac:dyDescent="0.25">
      <c r="A587" s="13"/>
    </row>
    <row r="588" spans="1:1" ht="13.5" x14ac:dyDescent="0.25">
      <c r="A588" s="13"/>
    </row>
    <row r="589" spans="1:1" ht="13.5" x14ac:dyDescent="0.25">
      <c r="A589" s="13"/>
    </row>
    <row r="590" spans="1:1" ht="13.5" x14ac:dyDescent="0.25">
      <c r="A590" s="13"/>
    </row>
    <row r="591" spans="1:1" ht="13.5" x14ac:dyDescent="0.25">
      <c r="A591" s="13"/>
    </row>
    <row r="592" spans="1:1" ht="13.5" x14ac:dyDescent="0.25">
      <c r="A592" s="13"/>
    </row>
    <row r="593" spans="1:1" ht="13.5" x14ac:dyDescent="0.25">
      <c r="A593" s="13"/>
    </row>
    <row r="594" spans="1:1" ht="13.5" x14ac:dyDescent="0.25">
      <c r="A594" s="13"/>
    </row>
    <row r="595" spans="1:1" ht="13.5" x14ac:dyDescent="0.25">
      <c r="A595" s="13"/>
    </row>
    <row r="596" spans="1:1" ht="13.5" x14ac:dyDescent="0.25">
      <c r="A596" s="13"/>
    </row>
    <row r="597" spans="1:1" ht="13.5" x14ac:dyDescent="0.25">
      <c r="A597" s="13"/>
    </row>
    <row r="598" spans="1:1" ht="13.5" x14ac:dyDescent="0.25">
      <c r="A598" s="13"/>
    </row>
    <row r="599" spans="1:1" ht="13.5" x14ac:dyDescent="0.25">
      <c r="A599" s="13"/>
    </row>
    <row r="600" spans="1:1" ht="13.5" x14ac:dyDescent="0.25">
      <c r="A600" s="13"/>
    </row>
    <row r="601" spans="1:1" ht="13.5" x14ac:dyDescent="0.25">
      <c r="A601" s="13"/>
    </row>
    <row r="602" spans="1:1" ht="13.5" x14ac:dyDescent="0.25">
      <c r="A602" s="13"/>
    </row>
    <row r="603" spans="1:1" ht="13.5" x14ac:dyDescent="0.25">
      <c r="A603" s="13"/>
    </row>
    <row r="604" spans="1:1" ht="13.5" x14ac:dyDescent="0.25">
      <c r="A604" s="13"/>
    </row>
    <row r="605" spans="1:1" ht="13.5" x14ac:dyDescent="0.25">
      <c r="A605" s="13"/>
    </row>
    <row r="606" spans="1:1" ht="13.5" x14ac:dyDescent="0.25">
      <c r="A606" s="13"/>
    </row>
    <row r="607" spans="1:1" ht="13.5" x14ac:dyDescent="0.25">
      <c r="A607" s="13"/>
    </row>
    <row r="608" spans="1:1" ht="13.5" x14ac:dyDescent="0.25">
      <c r="A608" s="13"/>
    </row>
    <row r="609" spans="1:1" ht="13.5" x14ac:dyDescent="0.25">
      <c r="A609" s="13"/>
    </row>
    <row r="610" spans="1:1" ht="13.5" x14ac:dyDescent="0.25">
      <c r="A610" s="13"/>
    </row>
    <row r="611" spans="1:1" ht="13.5" x14ac:dyDescent="0.25">
      <c r="A611" s="13"/>
    </row>
    <row r="612" spans="1:1" ht="13.5" x14ac:dyDescent="0.25">
      <c r="A612" s="13"/>
    </row>
    <row r="613" spans="1:1" ht="13.5" x14ac:dyDescent="0.25">
      <c r="A613" s="13"/>
    </row>
    <row r="614" spans="1:1" ht="13.5" x14ac:dyDescent="0.25">
      <c r="A614" s="13"/>
    </row>
    <row r="615" spans="1:1" ht="13.5" x14ac:dyDescent="0.25">
      <c r="A615" s="13"/>
    </row>
    <row r="616" spans="1:1" ht="13.5" x14ac:dyDescent="0.25">
      <c r="A616" s="13"/>
    </row>
    <row r="617" spans="1:1" ht="13.5" x14ac:dyDescent="0.25">
      <c r="A617" s="13"/>
    </row>
    <row r="618" spans="1:1" ht="13.5" x14ac:dyDescent="0.25">
      <c r="A618" s="13"/>
    </row>
    <row r="619" spans="1:1" ht="13.5" x14ac:dyDescent="0.25">
      <c r="A619" s="13"/>
    </row>
    <row r="620" spans="1:1" ht="13.5" x14ac:dyDescent="0.25">
      <c r="A620" s="13"/>
    </row>
    <row r="621" spans="1:1" ht="13.5" x14ac:dyDescent="0.25">
      <c r="A621" s="13"/>
    </row>
    <row r="622" spans="1:1" ht="13.5" x14ac:dyDescent="0.25">
      <c r="A622" s="13"/>
    </row>
    <row r="623" spans="1:1" ht="13.5" x14ac:dyDescent="0.25">
      <c r="A623" s="13"/>
    </row>
    <row r="624" spans="1:1" ht="13.5" x14ac:dyDescent="0.25">
      <c r="A624" s="13"/>
    </row>
    <row r="625" spans="1:1" ht="13.5" x14ac:dyDescent="0.25">
      <c r="A625" s="13"/>
    </row>
    <row r="626" spans="1:1" ht="13.5" x14ac:dyDescent="0.25">
      <c r="A626" s="13"/>
    </row>
    <row r="627" spans="1:1" ht="13.5" x14ac:dyDescent="0.25">
      <c r="A627" s="13"/>
    </row>
    <row r="628" spans="1:1" ht="13.5" x14ac:dyDescent="0.25">
      <c r="A628" s="13"/>
    </row>
    <row r="629" spans="1:1" ht="13.5" x14ac:dyDescent="0.25">
      <c r="A629" s="13"/>
    </row>
    <row r="630" spans="1:1" ht="13.5" x14ac:dyDescent="0.25">
      <c r="A630" s="13"/>
    </row>
    <row r="631" spans="1:1" ht="13.5" x14ac:dyDescent="0.25">
      <c r="A631" s="13"/>
    </row>
    <row r="632" spans="1:1" ht="13.5" x14ac:dyDescent="0.25">
      <c r="A632" s="13"/>
    </row>
    <row r="633" spans="1:1" ht="13.5" x14ac:dyDescent="0.25">
      <c r="A633" s="13"/>
    </row>
    <row r="634" spans="1:1" ht="13.5" x14ac:dyDescent="0.25">
      <c r="A634" s="13"/>
    </row>
    <row r="635" spans="1:1" ht="13.5" x14ac:dyDescent="0.25">
      <c r="A635" s="13"/>
    </row>
    <row r="636" spans="1:1" ht="13.5" x14ac:dyDescent="0.25">
      <c r="A636" s="13"/>
    </row>
    <row r="637" spans="1:1" ht="13.5" x14ac:dyDescent="0.25">
      <c r="A637" s="13"/>
    </row>
    <row r="638" spans="1:1" ht="13.5" x14ac:dyDescent="0.25">
      <c r="A638" s="13"/>
    </row>
    <row r="639" spans="1:1" ht="13.5" x14ac:dyDescent="0.25">
      <c r="A639" s="13"/>
    </row>
    <row r="640" spans="1:1" ht="13.5" x14ac:dyDescent="0.25">
      <c r="A640" s="13"/>
    </row>
    <row r="641" spans="1:1" ht="13.5" x14ac:dyDescent="0.25">
      <c r="A641" s="13"/>
    </row>
    <row r="642" spans="1:1" ht="13.5" x14ac:dyDescent="0.25">
      <c r="A642" s="13"/>
    </row>
    <row r="643" spans="1:1" ht="13.5" x14ac:dyDescent="0.25">
      <c r="A643" s="13"/>
    </row>
    <row r="644" spans="1:1" ht="13.5" x14ac:dyDescent="0.25">
      <c r="A644" s="13"/>
    </row>
    <row r="645" spans="1:1" ht="13.5" x14ac:dyDescent="0.25">
      <c r="A645" s="13"/>
    </row>
    <row r="646" spans="1:1" ht="13.5" x14ac:dyDescent="0.25">
      <c r="A646" s="13"/>
    </row>
    <row r="647" spans="1:1" ht="13.5" x14ac:dyDescent="0.25">
      <c r="A647" s="13"/>
    </row>
    <row r="648" spans="1:1" ht="13.5" x14ac:dyDescent="0.25">
      <c r="A648" s="13"/>
    </row>
    <row r="649" spans="1:1" ht="13.5" x14ac:dyDescent="0.25">
      <c r="A649" s="13"/>
    </row>
    <row r="650" spans="1:1" ht="13.5" x14ac:dyDescent="0.25">
      <c r="A650" s="13"/>
    </row>
    <row r="651" spans="1:1" ht="13.5" x14ac:dyDescent="0.25">
      <c r="A651" s="13"/>
    </row>
    <row r="652" spans="1:1" ht="13.5" x14ac:dyDescent="0.25">
      <c r="A652" s="13"/>
    </row>
    <row r="653" spans="1:1" ht="13.5" x14ac:dyDescent="0.25">
      <c r="A653" s="13"/>
    </row>
    <row r="654" spans="1:1" ht="13.5" x14ac:dyDescent="0.25">
      <c r="A654" s="13"/>
    </row>
    <row r="655" spans="1:1" ht="13.5" x14ac:dyDescent="0.25">
      <c r="A655" s="13"/>
    </row>
    <row r="656" spans="1:1" ht="13.5" x14ac:dyDescent="0.25">
      <c r="A656" s="13"/>
    </row>
    <row r="657" spans="1:1" ht="13.5" x14ac:dyDescent="0.25">
      <c r="A657" s="13"/>
    </row>
    <row r="658" spans="1:1" ht="13.5" x14ac:dyDescent="0.25">
      <c r="A658" s="13"/>
    </row>
    <row r="659" spans="1:1" ht="13.5" x14ac:dyDescent="0.25">
      <c r="A659" s="13"/>
    </row>
    <row r="660" spans="1:1" ht="13.5" x14ac:dyDescent="0.25">
      <c r="A660" s="13"/>
    </row>
    <row r="661" spans="1:1" ht="13.5" x14ac:dyDescent="0.25">
      <c r="A661" s="13"/>
    </row>
    <row r="662" spans="1:1" ht="13.5" x14ac:dyDescent="0.25">
      <c r="A662" s="13"/>
    </row>
    <row r="663" spans="1:1" ht="13.5" x14ac:dyDescent="0.25">
      <c r="A663" s="13"/>
    </row>
    <row r="664" spans="1:1" ht="13.5" x14ac:dyDescent="0.25">
      <c r="A664" s="13"/>
    </row>
    <row r="665" spans="1:1" ht="13.5" x14ac:dyDescent="0.25">
      <c r="A665" s="13"/>
    </row>
    <row r="666" spans="1:1" ht="13.5" x14ac:dyDescent="0.25">
      <c r="A666" s="13"/>
    </row>
    <row r="667" spans="1:1" ht="13.5" x14ac:dyDescent="0.25">
      <c r="A667" s="13"/>
    </row>
    <row r="668" spans="1:1" ht="13.5" x14ac:dyDescent="0.25">
      <c r="A668" s="13"/>
    </row>
    <row r="669" spans="1:1" ht="13.5" x14ac:dyDescent="0.25">
      <c r="A669" s="13"/>
    </row>
    <row r="670" spans="1:1" ht="13.5" x14ac:dyDescent="0.25">
      <c r="A670" s="13"/>
    </row>
    <row r="671" spans="1:1" ht="13.5" x14ac:dyDescent="0.25">
      <c r="A671" s="13"/>
    </row>
    <row r="672" spans="1:1" ht="13.5" x14ac:dyDescent="0.25">
      <c r="A672" s="13"/>
    </row>
    <row r="673" spans="1:1" ht="13.5" x14ac:dyDescent="0.25">
      <c r="A673" s="13"/>
    </row>
    <row r="674" spans="1:1" ht="13.5" x14ac:dyDescent="0.25">
      <c r="A674" s="13"/>
    </row>
    <row r="675" spans="1:1" ht="13.5" x14ac:dyDescent="0.25">
      <c r="A675" s="13"/>
    </row>
    <row r="676" spans="1:1" ht="13.5" x14ac:dyDescent="0.25">
      <c r="A676" s="13"/>
    </row>
    <row r="677" spans="1:1" ht="13.5" x14ac:dyDescent="0.25">
      <c r="A677" s="13"/>
    </row>
    <row r="678" spans="1:1" ht="13.5" x14ac:dyDescent="0.25">
      <c r="A678" s="13"/>
    </row>
    <row r="679" spans="1:1" ht="13.5" x14ac:dyDescent="0.25">
      <c r="A679" s="13"/>
    </row>
    <row r="680" spans="1:1" ht="13.5" x14ac:dyDescent="0.25">
      <c r="A680" s="13"/>
    </row>
    <row r="681" spans="1:1" ht="13.5" x14ac:dyDescent="0.25">
      <c r="A681" s="13"/>
    </row>
    <row r="682" spans="1:1" ht="13.5" x14ac:dyDescent="0.25">
      <c r="A682" s="13"/>
    </row>
    <row r="683" spans="1:1" ht="13.5" x14ac:dyDescent="0.25">
      <c r="A683" s="13"/>
    </row>
    <row r="684" spans="1:1" ht="13.5" x14ac:dyDescent="0.25">
      <c r="A684" s="13"/>
    </row>
    <row r="685" spans="1:1" ht="13.5" x14ac:dyDescent="0.25">
      <c r="A685" s="13"/>
    </row>
    <row r="686" spans="1:1" ht="13.5" x14ac:dyDescent="0.25">
      <c r="A686" s="13"/>
    </row>
    <row r="687" spans="1:1" ht="13.5" x14ac:dyDescent="0.25">
      <c r="A687" s="13"/>
    </row>
    <row r="688" spans="1:1" ht="13.5" x14ac:dyDescent="0.25">
      <c r="A688" s="13"/>
    </row>
    <row r="689" spans="1:1" ht="13.5" x14ac:dyDescent="0.25">
      <c r="A689" s="13"/>
    </row>
    <row r="690" spans="1:1" ht="13.5" x14ac:dyDescent="0.25">
      <c r="A690" s="13"/>
    </row>
    <row r="691" spans="1:1" ht="13.5" x14ac:dyDescent="0.25">
      <c r="A691" s="13"/>
    </row>
    <row r="692" spans="1:1" ht="13.5" x14ac:dyDescent="0.25">
      <c r="A692" s="13"/>
    </row>
    <row r="693" spans="1:1" ht="13.5" x14ac:dyDescent="0.25">
      <c r="A693" s="13"/>
    </row>
    <row r="694" spans="1:1" ht="13.5" x14ac:dyDescent="0.25">
      <c r="A694" s="13"/>
    </row>
    <row r="695" spans="1:1" ht="13.5" x14ac:dyDescent="0.25">
      <c r="A695" s="13"/>
    </row>
    <row r="696" spans="1:1" ht="13.5" x14ac:dyDescent="0.25">
      <c r="A696" s="13"/>
    </row>
    <row r="697" spans="1:1" ht="13.5" x14ac:dyDescent="0.25">
      <c r="A697" s="13"/>
    </row>
    <row r="698" spans="1:1" ht="13.5" x14ac:dyDescent="0.25">
      <c r="A698" s="13"/>
    </row>
    <row r="699" spans="1:1" ht="13.5" x14ac:dyDescent="0.25">
      <c r="A699" s="13"/>
    </row>
    <row r="700" spans="1:1" ht="13.5" x14ac:dyDescent="0.25">
      <c r="A700" s="13"/>
    </row>
    <row r="701" spans="1:1" ht="13.5" x14ac:dyDescent="0.25">
      <c r="A701" s="13"/>
    </row>
    <row r="702" spans="1:1" ht="13.5" x14ac:dyDescent="0.25">
      <c r="A702" s="13"/>
    </row>
    <row r="703" spans="1:1" ht="13.5" x14ac:dyDescent="0.25">
      <c r="A703" s="13"/>
    </row>
    <row r="704" spans="1:1" ht="13.5" x14ac:dyDescent="0.25">
      <c r="A704" s="13"/>
    </row>
    <row r="705" spans="1:1" ht="13.5" x14ac:dyDescent="0.25">
      <c r="A705" s="13"/>
    </row>
    <row r="706" spans="1:1" ht="13.5" x14ac:dyDescent="0.25">
      <c r="A706" s="13"/>
    </row>
    <row r="707" spans="1:1" ht="13.5" x14ac:dyDescent="0.25">
      <c r="A707" s="13"/>
    </row>
    <row r="708" spans="1:1" ht="13.5" x14ac:dyDescent="0.25">
      <c r="A708" s="13"/>
    </row>
    <row r="709" spans="1:1" ht="13.5" x14ac:dyDescent="0.25">
      <c r="A709" s="13"/>
    </row>
    <row r="710" spans="1:1" ht="13.5" x14ac:dyDescent="0.25">
      <c r="A710" s="13"/>
    </row>
    <row r="711" spans="1:1" ht="13.5" x14ac:dyDescent="0.25">
      <c r="A711" s="13"/>
    </row>
    <row r="712" spans="1:1" ht="13.5" x14ac:dyDescent="0.25">
      <c r="A712" s="13"/>
    </row>
    <row r="713" spans="1:1" ht="13.5" x14ac:dyDescent="0.25">
      <c r="A713" s="13"/>
    </row>
    <row r="714" spans="1:1" ht="13.5" x14ac:dyDescent="0.25">
      <c r="A714" s="13"/>
    </row>
    <row r="715" spans="1:1" ht="13.5" x14ac:dyDescent="0.25">
      <c r="A715" s="13"/>
    </row>
    <row r="716" spans="1:1" ht="13.5" x14ac:dyDescent="0.25">
      <c r="A716" s="13"/>
    </row>
    <row r="717" spans="1:1" ht="13.5" x14ac:dyDescent="0.25">
      <c r="A717" s="13"/>
    </row>
    <row r="718" spans="1:1" ht="13.5" x14ac:dyDescent="0.25">
      <c r="A718" s="13"/>
    </row>
    <row r="719" spans="1:1" ht="13.5" x14ac:dyDescent="0.25">
      <c r="A719" s="13"/>
    </row>
    <row r="720" spans="1:1" ht="13.5" x14ac:dyDescent="0.25">
      <c r="A720" s="13"/>
    </row>
    <row r="721" spans="1:1" ht="13.5" x14ac:dyDescent="0.25">
      <c r="A721" s="13"/>
    </row>
    <row r="722" spans="1:1" ht="13.5" x14ac:dyDescent="0.25">
      <c r="A722" s="13"/>
    </row>
    <row r="723" spans="1:1" ht="13.5" x14ac:dyDescent="0.25">
      <c r="A723" s="13"/>
    </row>
    <row r="724" spans="1:1" ht="13.5" x14ac:dyDescent="0.25">
      <c r="A724" s="13"/>
    </row>
    <row r="725" spans="1:1" ht="13.5" x14ac:dyDescent="0.25">
      <c r="A725" s="13"/>
    </row>
    <row r="726" spans="1:1" ht="13.5" x14ac:dyDescent="0.25">
      <c r="A726" s="13"/>
    </row>
    <row r="727" spans="1:1" ht="13.5" x14ac:dyDescent="0.25">
      <c r="A727" s="13"/>
    </row>
    <row r="728" spans="1:1" ht="13.5" x14ac:dyDescent="0.25">
      <c r="A728" s="13"/>
    </row>
    <row r="729" spans="1:1" ht="13.5" x14ac:dyDescent="0.25">
      <c r="A729" s="13"/>
    </row>
    <row r="730" spans="1:1" ht="13.5" x14ac:dyDescent="0.25">
      <c r="A730" s="13"/>
    </row>
    <row r="731" spans="1:1" ht="13.5" x14ac:dyDescent="0.25">
      <c r="A731" s="13"/>
    </row>
    <row r="732" spans="1:1" ht="13.5" x14ac:dyDescent="0.25">
      <c r="A732" s="13"/>
    </row>
    <row r="733" spans="1:1" ht="13.5" x14ac:dyDescent="0.25">
      <c r="A733" s="13"/>
    </row>
    <row r="734" spans="1:1" ht="13.5" x14ac:dyDescent="0.25">
      <c r="A734" s="13"/>
    </row>
    <row r="735" spans="1:1" ht="13.5" x14ac:dyDescent="0.25">
      <c r="A735" s="13"/>
    </row>
    <row r="736" spans="1:1" ht="13.5" x14ac:dyDescent="0.25">
      <c r="A736" s="13"/>
    </row>
    <row r="737" spans="1:1" ht="13.5" x14ac:dyDescent="0.25">
      <c r="A737" s="13"/>
    </row>
    <row r="738" spans="1:1" ht="13.5" x14ac:dyDescent="0.25">
      <c r="A738" s="13"/>
    </row>
    <row r="739" spans="1:1" ht="13.5" x14ac:dyDescent="0.25">
      <c r="A739" s="13"/>
    </row>
    <row r="740" spans="1:1" ht="13.5" x14ac:dyDescent="0.25">
      <c r="A740" s="13"/>
    </row>
    <row r="741" spans="1:1" ht="13.5" x14ac:dyDescent="0.25">
      <c r="A741" s="13"/>
    </row>
    <row r="742" spans="1:1" ht="13.5" x14ac:dyDescent="0.25">
      <c r="A742" s="13"/>
    </row>
    <row r="743" spans="1:1" ht="13.5" x14ac:dyDescent="0.25">
      <c r="A743" s="13"/>
    </row>
    <row r="744" spans="1:1" ht="13.5" x14ac:dyDescent="0.25">
      <c r="A744" s="13"/>
    </row>
    <row r="745" spans="1:1" ht="13.5" x14ac:dyDescent="0.25">
      <c r="A745" s="13"/>
    </row>
    <row r="746" spans="1:1" ht="13.5" x14ac:dyDescent="0.25">
      <c r="A746" s="13"/>
    </row>
    <row r="747" spans="1:1" ht="13.5" x14ac:dyDescent="0.25">
      <c r="A747" s="13"/>
    </row>
    <row r="748" spans="1:1" ht="13.5" x14ac:dyDescent="0.25">
      <c r="A748" s="13"/>
    </row>
    <row r="749" spans="1:1" ht="13.5" x14ac:dyDescent="0.25">
      <c r="A749" s="13"/>
    </row>
    <row r="750" spans="1:1" ht="13.5" x14ac:dyDescent="0.25">
      <c r="A750" s="13"/>
    </row>
    <row r="751" spans="1:1" ht="13.5" x14ac:dyDescent="0.25">
      <c r="A751" s="13"/>
    </row>
    <row r="752" spans="1:1" ht="13.5" x14ac:dyDescent="0.25">
      <c r="A752" s="13"/>
    </row>
    <row r="753" spans="1:1" ht="13.5" x14ac:dyDescent="0.25">
      <c r="A753" s="13"/>
    </row>
    <row r="754" spans="1:1" ht="13.5" x14ac:dyDescent="0.25">
      <c r="A754" s="13"/>
    </row>
    <row r="755" spans="1:1" ht="13.5" x14ac:dyDescent="0.25">
      <c r="A755" s="13"/>
    </row>
    <row r="756" spans="1:1" ht="13.5" x14ac:dyDescent="0.25">
      <c r="A756" s="13"/>
    </row>
    <row r="757" spans="1:1" ht="13.5" x14ac:dyDescent="0.25">
      <c r="A757" s="13"/>
    </row>
    <row r="758" spans="1:1" ht="13.5" x14ac:dyDescent="0.25">
      <c r="A758" s="13"/>
    </row>
    <row r="759" spans="1:1" ht="13.5" x14ac:dyDescent="0.25">
      <c r="A759" s="13"/>
    </row>
    <row r="760" spans="1:1" ht="13.5" x14ac:dyDescent="0.25">
      <c r="A760" s="13"/>
    </row>
    <row r="761" spans="1:1" ht="13.5" x14ac:dyDescent="0.25">
      <c r="A761" s="13"/>
    </row>
    <row r="762" spans="1:1" ht="13.5" x14ac:dyDescent="0.25">
      <c r="A762" s="13"/>
    </row>
    <row r="763" spans="1:1" ht="13.5" x14ac:dyDescent="0.25">
      <c r="A763" s="13"/>
    </row>
    <row r="764" spans="1:1" ht="13.5" x14ac:dyDescent="0.25">
      <c r="A764" s="13"/>
    </row>
    <row r="765" spans="1:1" ht="13.5" x14ac:dyDescent="0.25">
      <c r="A765" s="13"/>
    </row>
    <row r="766" spans="1:1" ht="13.5" x14ac:dyDescent="0.25">
      <c r="A766" s="13"/>
    </row>
    <row r="767" spans="1:1" ht="13.5" x14ac:dyDescent="0.25">
      <c r="A767" s="13"/>
    </row>
    <row r="768" spans="1:1" ht="13.5" x14ac:dyDescent="0.25">
      <c r="A768" s="13"/>
    </row>
    <row r="769" spans="1:1" ht="13.5" x14ac:dyDescent="0.25">
      <c r="A769" s="13"/>
    </row>
    <row r="770" spans="1:1" ht="13.5" x14ac:dyDescent="0.25">
      <c r="A770" s="13"/>
    </row>
    <row r="771" spans="1:1" ht="13.5" x14ac:dyDescent="0.25">
      <c r="A771" s="13"/>
    </row>
    <row r="772" spans="1:1" ht="13.5" x14ac:dyDescent="0.25">
      <c r="A772" s="13"/>
    </row>
    <row r="773" spans="1:1" ht="13.5" x14ac:dyDescent="0.25">
      <c r="A773" s="13"/>
    </row>
    <row r="774" spans="1:1" ht="13.5" x14ac:dyDescent="0.25">
      <c r="A774" s="13"/>
    </row>
    <row r="775" spans="1:1" ht="13.5" x14ac:dyDescent="0.25">
      <c r="A775" s="13"/>
    </row>
    <row r="776" spans="1:1" ht="13.5" x14ac:dyDescent="0.25">
      <c r="A776" s="13"/>
    </row>
    <row r="777" spans="1:1" ht="13.5" x14ac:dyDescent="0.25">
      <c r="A777" s="13"/>
    </row>
    <row r="778" spans="1:1" ht="13.5" x14ac:dyDescent="0.25">
      <c r="A778" s="13"/>
    </row>
    <row r="779" spans="1:1" ht="13.5" x14ac:dyDescent="0.25">
      <c r="A779" s="13"/>
    </row>
    <row r="780" spans="1:1" ht="13.5" x14ac:dyDescent="0.25">
      <c r="A780" s="13"/>
    </row>
    <row r="781" spans="1:1" ht="13.5" x14ac:dyDescent="0.25">
      <c r="A781" s="13"/>
    </row>
    <row r="782" spans="1:1" ht="13.5" x14ac:dyDescent="0.25">
      <c r="A782" s="13"/>
    </row>
    <row r="783" spans="1:1" ht="13.5" x14ac:dyDescent="0.25">
      <c r="A783" s="13"/>
    </row>
    <row r="784" spans="1:1" ht="13.5" x14ac:dyDescent="0.25">
      <c r="A784" s="13"/>
    </row>
    <row r="785" spans="1:1" ht="13.5" x14ac:dyDescent="0.25">
      <c r="A785" s="13"/>
    </row>
    <row r="786" spans="1:1" ht="13.5" x14ac:dyDescent="0.25">
      <c r="A786" s="13"/>
    </row>
    <row r="787" spans="1:1" ht="13.5" x14ac:dyDescent="0.25">
      <c r="A787" s="13"/>
    </row>
    <row r="788" spans="1:1" ht="13.5" x14ac:dyDescent="0.25">
      <c r="A788" s="13"/>
    </row>
    <row r="789" spans="1:1" ht="13.5" x14ac:dyDescent="0.25">
      <c r="A789" s="13"/>
    </row>
    <row r="790" spans="1:1" ht="13.5" x14ac:dyDescent="0.25">
      <c r="A790" s="13"/>
    </row>
    <row r="791" spans="1:1" ht="13.5" x14ac:dyDescent="0.25">
      <c r="A791" s="13"/>
    </row>
    <row r="792" spans="1:1" ht="13.5" x14ac:dyDescent="0.25">
      <c r="A792" s="13"/>
    </row>
    <row r="793" spans="1:1" ht="13.5" x14ac:dyDescent="0.25">
      <c r="A793" s="13"/>
    </row>
    <row r="794" spans="1:1" ht="13.5" x14ac:dyDescent="0.25">
      <c r="A794" s="13"/>
    </row>
    <row r="795" spans="1:1" ht="13.5" x14ac:dyDescent="0.25">
      <c r="A795" s="13"/>
    </row>
    <row r="796" spans="1:1" ht="13.5" x14ac:dyDescent="0.25">
      <c r="A796" s="13"/>
    </row>
    <row r="797" spans="1:1" ht="13.5" x14ac:dyDescent="0.25">
      <c r="A797" s="13"/>
    </row>
    <row r="798" spans="1:1" ht="13.5" x14ac:dyDescent="0.25">
      <c r="A798" s="13"/>
    </row>
    <row r="799" spans="1:1" ht="13.5" x14ac:dyDescent="0.25">
      <c r="A799" s="13"/>
    </row>
    <row r="800" spans="1:1" ht="13.5" x14ac:dyDescent="0.25">
      <c r="A800" s="13"/>
    </row>
    <row r="801" spans="1:1" ht="13.5" x14ac:dyDescent="0.25">
      <c r="A801" s="13"/>
    </row>
    <row r="802" spans="1:1" ht="13.5" x14ac:dyDescent="0.25">
      <c r="A802" s="13"/>
    </row>
    <row r="803" spans="1:1" ht="13.5" x14ac:dyDescent="0.25">
      <c r="A803" s="13"/>
    </row>
    <row r="804" spans="1:1" ht="13.5" x14ac:dyDescent="0.25">
      <c r="A804" s="13"/>
    </row>
    <row r="805" spans="1:1" ht="13.5" x14ac:dyDescent="0.25">
      <c r="A805" s="13"/>
    </row>
    <row r="806" spans="1:1" ht="13.5" x14ac:dyDescent="0.25">
      <c r="A806" s="13"/>
    </row>
    <row r="807" spans="1:1" ht="13.5" x14ac:dyDescent="0.25">
      <c r="A807" s="13"/>
    </row>
    <row r="808" spans="1:1" ht="13.5" x14ac:dyDescent="0.25">
      <c r="A808" s="13"/>
    </row>
    <row r="809" spans="1:1" ht="13.5" x14ac:dyDescent="0.25">
      <c r="A809" s="13"/>
    </row>
    <row r="810" spans="1:1" ht="13.5" x14ac:dyDescent="0.25">
      <c r="A810" s="13"/>
    </row>
    <row r="811" spans="1:1" ht="13.5" x14ac:dyDescent="0.25">
      <c r="A811" s="13"/>
    </row>
    <row r="812" spans="1:1" ht="13.5" x14ac:dyDescent="0.25">
      <c r="A812" s="13"/>
    </row>
    <row r="813" spans="1:1" ht="13.5" x14ac:dyDescent="0.25">
      <c r="A813" s="13"/>
    </row>
    <row r="814" spans="1:1" ht="13.5" x14ac:dyDescent="0.25">
      <c r="A814" s="13"/>
    </row>
    <row r="815" spans="1:1" ht="13.5" x14ac:dyDescent="0.25">
      <c r="A815" s="13"/>
    </row>
    <row r="816" spans="1:1" ht="13.5" x14ac:dyDescent="0.25">
      <c r="A816" s="13"/>
    </row>
    <row r="817" spans="1:1" ht="13.5" x14ac:dyDescent="0.25">
      <c r="A817" s="13"/>
    </row>
    <row r="818" spans="1:1" ht="13.5" x14ac:dyDescent="0.25">
      <c r="A818" s="13"/>
    </row>
    <row r="819" spans="1:1" ht="13.5" x14ac:dyDescent="0.25">
      <c r="A819" s="13"/>
    </row>
    <row r="820" spans="1:1" ht="13.5" x14ac:dyDescent="0.25">
      <c r="A820" s="13"/>
    </row>
    <row r="821" spans="1:1" ht="13.5" x14ac:dyDescent="0.25">
      <c r="A821" s="13"/>
    </row>
    <row r="822" spans="1:1" ht="13.5" x14ac:dyDescent="0.25">
      <c r="A822" s="13"/>
    </row>
    <row r="823" spans="1:1" ht="13.5" x14ac:dyDescent="0.25">
      <c r="A823" s="13"/>
    </row>
    <row r="824" spans="1:1" ht="13.5" x14ac:dyDescent="0.25">
      <c r="A824" s="13"/>
    </row>
    <row r="825" spans="1:1" ht="13.5" x14ac:dyDescent="0.25">
      <c r="A825" s="13"/>
    </row>
    <row r="826" spans="1:1" ht="13.5" x14ac:dyDescent="0.25">
      <c r="A826" s="13"/>
    </row>
    <row r="827" spans="1:1" ht="13.5" x14ac:dyDescent="0.25">
      <c r="A827" s="13"/>
    </row>
    <row r="828" spans="1:1" ht="13.5" x14ac:dyDescent="0.25">
      <c r="A828" s="13"/>
    </row>
    <row r="829" spans="1:1" ht="13.5" x14ac:dyDescent="0.25">
      <c r="A829" s="13"/>
    </row>
    <row r="830" spans="1:1" ht="13.5" x14ac:dyDescent="0.25">
      <c r="A830" s="13"/>
    </row>
    <row r="831" spans="1:1" ht="13.5" x14ac:dyDescent="0.25">
      <c r="A831" s="13"/>
    </row>
    <row r="832" spans="1:1" ht="13.5" x14ac:dyDescent="0.25">
      <c r="A832" s="13"/>
    </row>
    <row r="833" spans="1:1" ht="13.5" x14ac:dyDescent="0.25">
      <c r="A833" s="13"/>
    </row>
    <row r="834" spans="1:1" ht="13.5" x14ac:dyDescent="0.25">
      <c r="A834" s="13"/>
    </row>
    <row r="835" spans="1:1" ht="13.5" x14ac:dyDescent="0.25">
      <c r="A835" s="13"/>
    </row>
    <row r="836" spans="1:1" ht="13.5" x14ac:dyDescent="0.25">
      <c r="A836" s="13"/>
    </row>
    <row r="837" spans="1:1" ht="13.5" x14ac:dyDescent="0.25">
      <c r="A837" s="13"/>
    </row>
    <row r="838" spans="1:1" ht="13.5" x14ac:dyDescent="0.25">
      <c r="A838" s="13"/>
    </row>
    <row r="839" spans="1:1" ht="13.5" x14ac:dyDescent="0.25">
      <c r="A839" s="13"/>
    </row>
    <row r="840" spans="1:1" ht="13.5" x14ac:dyDescent="0.25">
      <c r="A840" s="13"/>
    </row>
    <row r="841" spans="1:1" ht="13.5" x14ac:dyDescent="0.25">
      <c r="A841" s="13"/>
    </row>
    <row r="842" spans="1:1" ht="13.5" x14ac:dyDescent="0.25">
      <c r="A842" s="13"/>
    </row>
    <row r="843" spans="1:1" ht="13.5" x14ac:dyDescent="0.25">
      <c r="A843" s="13"/>
    </row>
    <row r="844" spans="1:1" ht="13.5" x14ac:dyDescent="0.25">
      <c r="A844" s="13"/>
    </row>
    <row r="845" spans="1:1" ht="13.5" x14ac:dyDescent="0.25">
      <c r="A845" s="13"/>
    </row>
    <row r="846" spans="1:1" ht="13.5" x14ac:dyDescent="0.25">
      <c r="A846" s="13"/>
    </row>
    <row r="847" spans="1:1" ht="13.5" x14ac:dyDescent="0.25">
      <c r="A847" s="13"/>
    </row>
    <row r="848" spans="1:1" ht="13.5" x14ac:dyDescent="0.25">
      <c r="A848" s="13"/>
    </row>
    <row r="849" spans="1:1" ht="13.5" x14ac:dyDescent="0.25">
      <c r="A849" s="13"/>
    </row>
    <row r="850" spans="1:1" ht="13.5" x14ac:dyDescent="0.25">
      <c r="A850" s="13"/>
    </row>
    <row r="851" spans="1:1" ht="13.5" x14ac:dyDescent="0.25">
      <c r="A851" s="13"/>
    </row>
    <row r="852" spans="1:1" ht="13.5" x14ac:dyDescent="0.25">
      <c r="A852" s="13"/>
    </row>
    <row r="853" spans="1:1" ht="13.5" x14ac:dyDescent="0.25">
      <c r="A853" s="13"/>
    </row>
    <row r="854" spans="1:1" ht="13.5" x14ac:dyDescent="0.25">
      <c r="A854" s="13"/>
    </row>
    <row r="855" spans="1:1" ht="13.5" x14ac:dyDescent="0.25">
      <c r="A855" s="13"/>
    </row>
    <row r="856" spans="1:1" ht="13.5" x14ac:dyDescent="0.25">
      <c r="A856" s="13"/>
    </row>
    <row r="857" spans="1:1" ht="13.5" x14ac:dyDescent="0.25">
      <c r="A857" s="13"/>
    </row>
    <row r="858" spans="1:1" ht="13.5" x14ac:dyDescent="0.25">
      <c r="A858" s="13"/>
    </row>
    <row r="859" spans="1:1" ht="13.5" x14ac:dyDescent="0.25">
      <c r="A859" s="13"/>
    </row>
    <row r="860" spans="1:1" ht="13.5" x14ac:dyDescent="0.25">
      <c r="A860" s="13"/>
    </row>
    <row r="861" spans="1:1" ht="13.5" x14ac:dyDescent="0.25">
      <c r="A861" s="13"/>
    </row>
    <row r="862" spans="1:1" ht="13.5" x14ac:dyDescent="0.25">
      <c r="A862" s="13"/>
    </row>
    <row r="863" spans="1:1" ht="13.5" x14ac:dyDescent="0.25">
      <c r="A863" s="13"/>
    </row>
    <row r="864" spans="1:1" ht="13.5" x14ac:dyDescent="0.25">
      <c r="A864" s="13"/>
    </row>
    <row r="865" spans="1:1" ht="13.5" x14ac:dyDescent="0.25">
      <c r="A865" s="13"/>
    </row>
    <row r="866" spans="1:1" ht="13.5" x14ac:dyDescent="0.25">
      <c r="A866" s="13"/>
    </row>
    <row r="867" spans="1:1" ht="13.5" x14ac:dyDescent="0.25">
      <c r="A867" s="13"/>
    </row>
    <row r="868" spans="1:1" ht="13.5" x14ac:dyDescent="0.25">
      <c r="A868" s="13"/>
    </row>
    <row r="869" spans="1:1" ht="13.5" x14ac:dyDescent="0.25">
      <c r="A869" s="13"/>
    </row>
    <row r="870" spans="1:1" ht="13.5" x14ac:dyDescent="0.25">
      <c r="A870" s="13"/>
    </row>
    <row r="871" spans="1:1" ht="13.5" x14ac:dyDescent="0.25">
      <c r="A871" s="13"/>
    </row>
    <row r="872" spans="1:1" ht="13.5" x14ac:dyDescent="0.25">
      <c r="A872" s="13"/>
    </row>
    <row r="873" spans="1:1" ht="13.5" x14ac:dyDescent="0.25">
      <c r="A873" s="13"/>
    </row>
    <row r="874" spans="1:1" ht="13.5" x14ac:dyDescent="0.25">
      <c r="A874" s="13"/>
    </row>
    <row r="875" spans="1:1" ht="13.5" x14ac:dyDescent="0.25">
      <c r="A875" s="13"/>
    </row>
    <row r="876" spans="1:1" ht="13.5" x14ac:dyDescent="0.25">
      <c r="A876" s="13"/>
    </row>
    <row r="877" spans="1:1" ht="13.5" x14ac:dyDescent="0.25">
      <c r="A877" s="13"/>
    </row>
    <row r="878" spans="1:1" ht="13.5" x14ac:dyDescent="0.25">
      <c r="A878" s="13"/>
    </row>
    <row r="879" spans="1:1" ht="13.5" x14ac:dyDescent="0.25">
      <c r="A879" s="13"/>
    </row>
    <row r="880" spans="1:1" ht="13.5" x14ac:dyDescent="0.25">
      <c r="A880" s="13"/>
    </row>
    <row r="881" spans="1:1" ht="13.5" x14ac:dyDescent="0.25">
      <c r="A881" s="13"/>
    </row>
    <row r="882" spans="1:1" ht="13.5" x14ac:dyDescent="0.25">
      <c r="A882" s="13"/>
    </row>
    <row r="883" spans="1:1" ht="13.5" x14ac:dyDescent="0.25">
      <c r="A883" s="13"/>
    </row>
    <row r="884" spans="1:1" ht="13.5" x14ac:dyDescent="0.25">
      <c r="A884" s="13"/>
    </row>
    <row r="885" spans="1:1" ht="13.5" x14ac:dyDescent="0.25">
      <c r="A885" s="13"/>
    </row>
    <row r="886" spans="1:1" ht="13.5" x14ac:dyDescent="0.25">
      <c r="A886" s="13"/>
    </row>
    <row r="887" spans="1:1" ht="13.5" x14ac:dyDescent="0.25">
      <c r="A887" s="13"/>
    </row>
    <row r="888" spans="1:1" ht="13.5" x14ac:dyDescent="0.25">
      <c r="A888" s="13"/>
    </row>
    <row r="889" spans="1:1" ht="13.5" x14ac:dyDescent="0.25">
      <c r="A889" s="13"/>
    </row>
    <row r="890" spans="1:1" ht="13.5" x14ac:dyDescent="0.25">
      <c r="A890" s="13"/>
    </row>
    <row r="891" spans="1:1" ht="13.5" x14ac:dyDescent="0.25">
      <c r="A891" s="13"/>
    </row>
    <row r="892" spans="1:1" ht="13.5" x14ac:dyDescent="0.25">
      <c r="A892" s="13"/>
    </row>
    <row r="893" spans="1:1" ht="13.5" x14ac:dyDescent="0.25">
      <c r="A893" s="13"/>
    </row>
    <row r="894" spans="1:1" ht="13.5" x14ac:dyDescent="0.25">
      <c r="A894" s="13"/>
    </row>
    <row r="895" spans="1:1" ht="13.5" x14ac:dyDescent="0.25">
      <c r="A895" s="13"/>
    </row>
    <row r="896" spans="1:1" ht="13.5" x14ac:dyDescent="0.25">
      <c r="A896" s="13"/>
    </row>
    <row r="897" spans="1:1" ht="13.5" x14ac:dyDescent="0.25">
      <c r="A897" s="13"/>
    </row>
    <row r="898" spans="1:1" ht="13.5" x14ac:dyDescent="0.25">
      <c r="A898" s="13"/>
    </row>
    <row r="899" spans="1:1" ht="13.5" x14ac:dyDescent="0.25">
      <c r="A899" s="13"/>
    </row>
    <row r="900" spans="1:1" ht="13.5" x14ac:dyDescent="0.25">
      <c r="A900" s="13"/>
    </row>
    <row r="901" spans="1:1" ht="13.5" x14ac:dyDescent="0.25">
      <c r="A901" s="13"/>
    </row>
    <row r="902" spans="1:1" ht="13.5" x14ac:dyDescent="0.25">
      <c r="A902" s="13"/>
    </row>
    <row r="903" spans="1:1" ht="13.5" x14ac:dyDescent="0.25">
      <c r="A903" s="13"/>
    </row>
    <row r="904" spans="1:1" ht="13.5" x14ac:dyDescent="0.25">
      <c r="A904" s="13"/>
    </row>
    <row r="905" spans="1:1" ht="13.5" x14ac:dyDescent="0.25">
      <c r="A905" s="13"/>
    </row>
    <row r="906" spans="1:1" ht="13.5" x14ac:dyDescent="0.25">
      <c r="A906" s="13"/>
    </row>
    <row r="907" spans="1:1" ht="13.5" x14ac:dyDescent="0.25">
      <c r="A907" s="13"/>
    </row>
    <row r="908" spans="1:1" ht="13.5" x14ac:dyDescent="0.25">
      <c r="A908" s="13"/>
    </row>
    <row r="909" spans="1:1" ht="13.5" x14ac:dyDescent="0.25">
      <c r="A909" s="13"/>
    </row>
    <row r="910" spans="1:1" ht="13.5" x14ac:dyDescent="0.25">
      <c r="A910" s="13"/>
    </row>
    <row r="911" spans="1:1" ht="13.5" x14ac:dyDescent="0.25">
      <c r="A911" s="13"/>
    </row>
    <row r="912" spans="1:1" ht="13.5" x14ac:dyDescent="0.25">
      <c r="A912" s="13"/>
    </row>
    <row r="913" spans="1:1" ht="13.5" x14ac:dyDescent="0.25">
      <c r="A913" s="13"/>
    </row>
    <row r="914" spans="1:1" ht="13.5" x14ac:dyDescent="0.25">
      <c r="A914" s="13"/>
    </row>
    <row r="915" spans="1:1" ht="13.5" x14ac:dyDescent="0.25">
      <c r="A915" s="13"/>
    </row>
    <row r="916" spans="1:1" ht="13.5" x14ac:dyDescent="0.25">
      <c r="A916" s="13"/>
    </row>
    <row r="917" spans="1:1" ht="13.5" x14ac:dyDescent="0.25">
      <c r="A917" s="13"/>
    </row>
    <row r="918" spans="1:1" ht="13.5" x14ac:dyDescent="0.25">
      <c r="A918" s="13"/>
    </row>
    <row r="919" spans="1:1" ht="13.5" x14ac:dyDescent="0.25">
      <c r="A919" s="13"/>
    </row>
    <row r="920" spans="1:1" ht="13.5" x14ac:dyDescent="0.25">
      <c r="A920" s="13"/>
    </row>
    <row r="921" spans="1:1" ht="13.5" x14ac:dyDescent="0.25">
      <c r="A921" s="13"/>
    </row>
    <row r="922" spans="1:1" ht="13.5" x14ac:dyDescent="0.25">
      <c r="A922" s="13"/>
    </row>
    <row r="923" spans="1:1" ht="13.5" x14ac:dyDescent="0.25">
      <c r="A923" s="13"/>
    </row>
    <row r="924" spans="1:1" ht="13.5" x14ac:dyDescent="0.25">
      <c r="A924" s="13"/>
    </row>
    <row r="925" spans="1:1" ht="13.5" x14ac:dyDescent="0.25">
      <c r="A925" s="13"/>
    </row>
    <row r="926" spans="1:1" ht="13.5" x14ac:dyDescent="0.25">
      <c r="A926" s="13"/>
    </row>
    <row r="927" spans="1:1" ht="13.5" x14ac:dyDescent="0.25">
      <c r="A927" s="13"/>
    </row>
    <row r="928" spans="1:1" ht="13.5" x14ac:dyDescent="0.25">
      <c r="A928" s="13"/>
    </row>
    <row r="929" spans="1:1" ht="13.5" x14ac:dyDescent="0.25">
      <c r="A929" s="13"/>
    </row>
    <row r="930" spans="1:1" ht="13.5" x14ac:dyDescent="0.25">
      <c r="A930" s="13"/>
    </row>
    <row r="931" spans="1:1" ht="13.5" x14ac:dyDescent="0.25">
      <c r="A931" s="13"/>
    </row>
    <row r="932" spans="1:1" ht="13.5" x14ac:dyDescent="0.25">
      <c r="A932" s="13"/>
    </row>
    <row r="933" spans="1:1" ht="13.5" x14ac:dyDescent="0.25">
      <c r="A933" s="13"/>
    </row>
    <row r="934" spans="1:1" ht="13.5" x14ac:dyDescent="0.25">
      <c r="A934" s="13"/>
    </row>
    <row r="935" spans="1:1" ht="13.5" x14ac:dyDescent="0.25">
      <c r="A935" s="13"/>
    </row>
    <row r="936" spans="1:1" ht="13.5" x14ac:dyDescent="0.25">
      <c r="A936" s="13"/>
    </row>
    <row r="937" spans="1:1" ht="13.5" x14ac:dyDescent="0.25">
      <c r="A937" s="13"/>
    </row>
    <row r="938" spans="1:1" ht="13.5" x14ac:dyDescent="0.25">
      <c r="A938" s="13"/>
    </row>
    <row r="939" spans="1:1" ht="13.5" x14ac:dyDescent="0.25">
      <c r="A939" s="13"/>
    </row>
    <row r="940" spans="1:1" ht="13.5" x14ac:dyDescent="0.25">
      <c r="A940" s="13"/>
    </row>
    <row r="941" spans="1:1" ht="13.5" x14ac:dyDescent="0.25">
      <c r="A941" s="13"/>
    </row>
    <row r="942" spans="1:1" ht="13.5" x14ac:dyDescent="0.25">
      <c r="A942" s="13"/>
    </row>
    <row r="943" spans="1:1" ht="13.5" x14ac:dyDescent="0.25">
      <c r="A943" s="13"/>
    </row>
    <row r="944" spans="1:1" ht="13.5" x14ac:dyDescent="0.25">
      <c r="A944" s="13"/>
    </row>
    <row r="945" spans="1:1" ht="13.5" x14ac:dyDescent="0.25">
      <c r="A945" s="13"/>
    </row>
    <row r="946" spans="1:1" ht="13.5" x14ac:dyDescent="0.25">
      <c r="A946" s="13"/>
    </row>
    <row r="947" spans="1:1" ht="13.5" x14ac:dyDescent="0.25">
      <c r="A947" s="13"/>
    </row>
    <row r="948" spans="1:1" ht="13.5" x14ac:dyDescent="0.25">
      <c r="A948" s="13"/>
    </row>
    <row r="949" spans="1:1" ht="13.5" x14ac:dyDescent="0.25">
      <c r="A949" s="13"/>
    </row>
    <row r="950" spans="1:1" ht="13.5" x14ac:dyDescent="0.25">
      <c r="A950" s="13"/>
    </row>
    <row r="951" spans="1:1" ht="13.5" x14ac:dyDescent="0.25">
      <c r="A951" s="13"/>
    </row>
    <row r="952" spans="1:1" ht="13.5" x14ac:dyDescent="0.25">
      <c r="A952" s="13"/>
    </row>
    <row r="953" spans="1:1" ht="13.5" x14ac:dyDescent="0.25">
      <c r="A953" s="13"/>
    </row>
    <row r="954" spans="1:1" ht="13.5" x14ac:dyDescent="0.25">
      <c r="A954" s="13"/>
    </row>
    <row r="955" spans="1:1" ht="13.5" x14ac:dyDescent="0.25">
      <c r="A955" s="13"/>
    </row>
    <row r="956" spans="1:1" ht="13.5" x14ac:dyDescent="0.25">
      <c r="A956" s="13"/>
    </row>
    <row r="957" spans="1:1" ht="13.5" x14ac:dyDescent="0.25">
      <c r="A957" s="13"/>
    </row>
    <row r="958" spans="1:1" ht="13.5" x14ac:dyDescent="0.25">
      <c r="A958" s="13"/>
    </row>
    <row r="959" spans="1:1" ht="13.5" x14ac:dyDescent="0.25">
      <c r="A959" s="13"/>
    </row>
    <row r="960" spans="1:1" ht="13.5" x14ac:dyDescent="0.25">
      <c r="A960" s="13"/>
    </row>
    <row r="961" spans="1:1" ht="13.5" x14ac:dyDescent="0.25">
      <c r="A961" s="13"/>
    </row>
    <row r="962" spans="1:1" ht="13.5" x14ac:dyDescent="0.25">
      <c r="A962" s="13"/>
    </row>
    <row r="963" spans="1:1" ht="13.5" x14ac:dyDescent="0.25">
      <c r="A963" s="13"/>
    </row>
    <row r="964" spans="1:1" ht="13.5" x14ac:dyDescent="0.25">
      <c r="A964" s="13"/>
    </row>
    <row r="965" spans="1:1" ht="13.5" x14ac:dyDescent="0.25">
      <c r="A965" s="13"/>
    </row>
    <row r="966" spans="1:1" ht="13.5" x14ac:dyDescent="0.25">
      <c r="A966" s="13"/>
    </row>
    <row r="967" spans="1:1" ht="13.5" x14ac:dyDescent="0.25">
      <c r="A967" s="13"/>
    </row>
    <row r="968" spans="1:1" ht="13.5" x14ac:dyDescent="0.25">
      <c r="A968" s="13"/>
    </row>
    <row r="969" spans="1:1" ht="13.5" x14ac:dyDescent="0.25">
      <c r="A969" s="13"/>
    </row>
    <row r="970" spans="1:1" ht="13.5" x14ac:dyDescent="0.25">
      <c r="A970" s="13"/>
    </row>
    <row r="971" spans="1:1" ht="13.5" x14ac:dyDescent="0.25">
      <c r="A971" s="13"/>
    </row>
    <row r="972" spans="1:1" ht="13.5" x14ac:dyDescent="0.25">
      <c r="A972" s="13"/>
    </row>
    <row r="973" spans="1:1" ht="13.5" x14ac:dyDescent="0.25">
      <c r="A973" s="13"/>
    </row>
    <row r="974" spans="1:1" ht="13.5" x14ac:dyDescent="0.25">
      <c r="A974" s="13"/>
    </row>
    <row r="975" spans="1:1" ht="13.5" x14ac:dyDescent="0.25">
      <c r="A975" s="13"/>
    </row>
    <row r="976" spans="1:1" ht="13.5" x14ac:dyDescent="0.25">
      <c r="A976" s="13"/>
    </row>
    <row r="977" spans="1:1" ht="13.5" x14ac:dyDescent="0.25">
      <c r="A977" s="13"/>
    </row>
    <row r="978" spans="1:1" ht="13.5" x14ac:dyDescent="0.25">
      <c r="A978" s="13"/>
    </row>
    <row r="979" spans="1:1" ht="13.5" x14ac:dyDescent="0.25">
      <c r="A979" s="13"/>
    </row>
    <row r="980" spans="1:1" ht="13.5" x14ac:dyDescent="0.25">
      <c r="A980" s="13"/>
    </row>
    <row r="981" spans="1:1" ht="13.5" x14ac:dyDescent="0.25">
      <c r="A981" s="13"/>
    </row>
    <row r="982" spans="1:1" ht="13.5" x14ac:dyDescent="0.25">
      <c r="A982" s="13"/>
    </row>
    <row r="983" spans="1:1" ht="13.5" x14ac:dyDescent="0.25">
      <c r="A983" s="13"/>
    </row>
    <row r="984" spans="1:1" ht="13.5" x14ac:dyDescent="0.25">
      <c r="A984" s="13"/>
    </row>
    <row r="985" spans="1:1" ht="13.5" x14ac:dyDescent="0.25">
      <c r="A985" s="13"/>
    </row>
    <row r="986" spans="1:1" ht="13.5" x14ac:dyDescent="0.25">
      <c r="A986" s="13"/>
    </row>
    <row r="987" spans="1:1" ht="13.5" x14ac:dyDescent="0.25">
      <c r="A987" s="13"/>
    </row>
    <row r="988" spans="1:1" ht="13.5" x14ac:dyDescent="0.25">
      <c r="A988" s="13"/>
    </row>
    <row r="989" spans="1:1" ht="13.5" x14ac:dyDescent="0.25">
      <c r="A989" s="13"/>
    </row>
    <row r="990" spans="1:1" ht="13.5" x14ac:dyDescent="0.25">
      <c r="A990" s="13"/>
    </row>
    <row r="991" spans="1:1" ht="13.5" x14ac:dyDescent="0.25">
      <c r="A991" s="13"/>
    </row>
    <row r="992" spans="1:1" ht="13.5" x14ac:dyDescent="0.25">
      <c r="A992" s="13"/>
    </row>
    <row r="993" spans="1:1" ht="13.5" x14ac:dyDescent="0.25">
      <c r="A993" s="13"/>
    </row>
    <row r="994" spans="1:1" ht="13.5" x14ac:dyDescent="0.25">
      <c r="A994" s="13"/>
    </row>
    <row r="995" spans="1:1" ht="13.5" x14ac:dyDescent="0.25">
      <c r="A995" s="13"/>
    </row>
    <row r="996" spans="1:1" ht="13.5" x14ac:dyDescent="0.25">
      <c r="A996" s="13"/>
    </row>
    <row r="997" spans="1:1" ht="13.5" x14ac:dyDescent="0.25">
      <c r="A997" s="13"/>
    </row>
    <row r="998" spans="1:1" ht="13.5" x14ac:dyDescent="0.25">
      <c r="A998" s="13"/>
    </row>
    <row r="999" spans="1:1" ht="13.5" x14ac:dyDescent="0.25">
      <c r="A999" s="13"/>
    </row>
    <row r="1000" spans="1:1" ht="13.5" x14ac:dyDescent="0.25">
      <c r="A1000" s="13"/>
    </row>
  </sheetData>
  <mergeCells count="30">
    <mergeCell ref="G6:G7"/>
    <mergeCell ref="H6:H7"/>
    <mergeCell ref="I6:I7"/>
    <mergeCell ref="A1:H1"/>
    <mergeCell ref="F3:H3"/>
    <mergeCell ref="A4:B4"/>
    <mergeCell ref="A6:A7"/>
    <mergeCell ref="B6:B7"/>
    <mergeCell ref="C6:C7"/>
    <mergeCell ref="D6:F6"/>
    <mergeCell ref="A5:C5"/>
    <mergeCell ref="A8:A9"/>
    <mergeCell ref="B8:E8"/>
    <mergeCell ref="F8:F9"/>
    <mergeCell ref="G8:G9"/>
    <mergeCell ref="A10:A12"/>
    <mergeCell ref="A14:A16"/>
    <mergeCell ref="A18:A20"/>
    <mergeCell ref="A50:A52"/>
    <mergeCell ref="A54:A56"/>
    <mergeCell ref="A58:A60"/>
    <mergeCell ref="A62:A64"/>
    <mergeCell ref="A66:A68"/>
    <mergeCell ref="A22:A24"/>
    <mergeCell ref="A26:A28"/>
    <mergeCell ref="A30:A32"/>
    <mergeCell ref="A34:A36"/>
    <mergeCell ref="A38:A40"/>
    <mergeCell ref="A42:A44"/>
    <mergeCell ref="A46:A48"/>
  </mergeCells>
  <printOptions horizontalCentered="1" gridLines="1"/>
  <pageMargins left="0.25" right="0.25" top="0.75" bottom="0.75" header="0" footer="0"/>
  <pageSetup paperSize="9" fitToHeight="0" pageOrder="overThenDown" orientation="portrait" cellComments="atEnd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N25"/>
  <sheetViews>
    <sheetView tabSelected="1" workbookViewId="0">
      <selection activeCell="J12" sqref="J12"/>
    </sheetView>
  </sheetViews>
  <sheetFormatPr defaultColWidth="14.42578125" defaultRowHeight="15.75" customHeight="1" x14ac:dyDescent="0.2"/>
  <cols>
    <col min="1" max="1" width="23" customWidth="1"/>
    <col min="2" max="7" width="20.7109375" customWidth="1"/>
  </cols>
  <sheetData>
    <row r="1" spans="1:14" ht="20.100000000000001" customHeight="1" x14ac:dyDescent="0.35">
      <c r="A1" s="74" t="str">
        <f ca="1">IFERROR(__xludf.DUMMYFUNCTION("IMPORTRANGE(""https://docs.google.com/spreadsheets/d/1H5V0JUx-vGxzIp-oQSWH1lg8LilNb7Tovj1Mjtsqa5I/edit"",""võist_short!A1:N24"")"),"Kaitseliidu 2020. aasta meistrivõistlused laskmises")</f>
        <v>Kaitseliidu 2020. aasta meistrivõistlused laskmises</v>
      </c>
      <c r="B1" s="75"/>
      <c r="C1" s="75"/>
      <c r="D1" s="75"/>
      <c r="E1" s="75"/>
      <c r="F1" s="75"/>
      <c r="G1" s="75"/>
      <c r="H1" s="75"/>
      <c r="I1" s="4" t="str">
        <f ca="1">IFERROR(__xludf.DUMMYFUNCTION("""COMPUTED_VALUE"""),"")</f>
        <v/>
      </c>
      <c r="J1" s="4" t="str">
        <f ca="1">IFERROR(__xludf.DUMMYFUNCTION("""COMPUTED_VALUE"""),"")</f>
        <v/>
      </c>
      <c r="K1" s="4" t="str">
        <f ca="1">IFERROR(__xludf.DUMMYFUNCTION("""COMPUTED_VALUE"""),"")</f>
        <v/>
      </c>
      <c r="L1" s="4" t="str">
        <f ca="1">IFERROR(__xludf.DUMMYFUNCTION("""COMPUTED_VALUE"""),"")</f>
        <v/>
      </c>
      <c r="M1" s="4" t="str">
        <f ca="1">IFERROR(__xludf.DUMMYFUNCTION("""COMPUTED_VALUE"""),"")</f>
        <v/>
      </c>
      <c r="N1" s="4" t="str">
        <f ca="1">IFERROR(__xludf.DUMMYFUNCTION("""COMPUTED_VALUE"""),"")</f>
        <v/>
      </c>
    </row>
    <row r="2" spans="1:14" ht="20.100000000000001" customHeight="1" x14ac:dyDescent="0.35">
      <c r="A2" s="76" t="str">
        <f ca="1">IFERROR(__xludf.DUMMYFUNCTION("""COMPUTED_VALUE"""),"")</f>
        <v/>
      </c>
      <c r="B2" s="77" t="str">
        <f ca="1">IFERROR(__xludf.DUMMYFUNCTION("""COMPUTED_VALUE"""),"")</f>
        <v/>
      </c>
      <c r="C2" s="77" t="str">
        <f ca="1">IFERROR(__xludf.DUMMYFUNCTION("""COMPUTED_VALUE"""),"")</f>
        <v/>
      </c>
      <c r="D2" s="77" t="str">
        <f ca="1">IFERROR(__xludf.DUMMYFUNCTION("""COMPUTED_VALUE"""),"")</f>
        <v/>
      </c>
      <c r="E2" s="77" t="str">
        <f ca="1">IFERROR(__xludf.DUMMYFUNCTION("""COMPUTED_VALUE"""),"")</f>
        <v/>
      </c>
      <c r="I2" s="4" t="str">
        <f ca="1">IFERROR(__xludf.DUMMYFUNCTION("""COMPUTED_VALUE"""),"")</f>
        <v/>
      </c>
      <c r="J2" s="4" t="str">
        <f ca="1">IFERROR(__xludf.DUMMYFUNCTION("""COMPUTED_VALUE"""),"")</f>
        <v/>
      </c>
      <c r="K2" s="4" t="str">
        <f ca="1">IFERROR(__xludf.DUMMYFUNCTION("""COMPUTED_VALUE"""),"")</f>
        <v/>
      </c>
      <c r="L2" s="4" t="str">
        <f ca="1">IFERROR(__xludf.DUMMYFUNCTION("""COMPUTED_VALUE"""),"")</f>
        <v/>
      </c>
      <c r="M2" s="4" t="str">
        <f ca="1">IFERROR(__xludf.DUMMYFUNCTION("""COMPUTED_VALUE"""),"")</f>
        <v/>
      </c>
      <c r="N2" s="4" t="str">
        <f ca="1">IFERROR(__xludf.DUMMYFUNCTION("""COMPUTED_VALUE"""),"")</f>
        <v/>
      </c>
    </row>
    <row r="3" spans="1:14" ht="20.100000000000001" customHeight="1" x14ac:dyDescent="0.35">
      <c r="A3" s="76" t="str">
        <f ca="1">IFERROR(__xludf.DUMMYFUNCTION("""COMPUTED_VALUE"""),"")</f>
        <v/>
      </c>
      <c r="B3" s="77" t="str">
        <f ca="1">IFERROR(__xludf.DUMMYFUNCTION("""COMPUTED_VALUE"""),"")</f>
        <v/>
      </c>
      <c r="C3" s="77" t="str">
        <f ca="1">IFERROR(__xludf.DUMMYFUNCTION("""COMPUTED_VALUE"""),"")</f>
        <v/>
      </c>
      <c r="D3" s="77" t="str">
        <f ca="1">IFERROR(__xludf.DUMMYFUNCTION("""COMPUTED_VALUE"""),"")</f>
        <v/>
      </c>
      <c r="E3" s="77" t="str">
        <f ca="1">IFERROR(__xludf.DUMMYFUNCTION("""COMPUTED_VALUE"""),"")</f>
        <v/>
      </c>
      <c r="F3" s="96" t="str">
        <f ca="1">IFERROR(__xludf.DUMMYFUNCTION("""COMPUTED_VALUE"""),"Männiku lasketiir")</f>
        <v>Männiku lasketiir</v>
      </c>
      <c r="G3" s="96"/>
      <c r="I3" s="4" t="str">
        <f ca="1">IFERROR(__xludf.DUMMYFUNCTION("""COMPUTED_VALUE"""),"")</f>
        <v/>
      </c>
      <c r="J3" s="4" t="str">
        <f ca="1">IFERROR(__xludf.DUMMYFUNCTION("""COMPUTED_VALUE"""),"")</f>
        <v/>
      </c>
      <c r="K3" s="4" t="str">
        <f ca="1">IFERROR(__xludf.DUMMYFUNCTION("""COMPUTED_VALUE"""),"")</f>
        <v/>
      </c>
      <c r="L3" s="4" t="str">
        <f ca="1">IFERROR(__xludf.DUMMYFUNCTION("""COMPUTED_VALUE"""),"")</f>
        <v/>
      </c>
      <c r="M3" s="4" t="str">
        <f ca="1">IFERROR(__xludf.DUMMYFUNCTION("""COMPUTED_VALUE"""),"")</f>
        <v/>
      </c>
      <c r="N3" s="4" t="str">
        <f ca="1">IFERROR(__xludf.DUMMYFUNCTION("""COMPUTED_VALUE"""),"")</f>
        <v/>
      </c>
    </row>
    <row r="4" spans="1:14" ht="20.100000000000001" customHeight="1" x14ac:dyDescent="0.35">
      <c r="A4" s="79" t="str">
        <f ca="1">IFERROR(__xludf.DUMMYFUNCTION("""COMPUTED_VALUE"""),"")</f>
        <v/>
      </c>
      <c r="B4" s="75"/>
      <c r="C4" s="77" t="str">
        <f ca="1">IFERROR(__xludf.DUMMYFUNCTION("""COMPUTED_VALUE"""),"")</f>
        <v/>
      </c>
      <c r="D4" s="77" t="str">
        <f ca="1">IFERROR(__xludf.DUMMYFUNCTION("""COMPUTED_VALUE"""),"")</f>
        <v/>
      </c>
      <c r="E4" s="77" t="str">
        <f ca="1">IFERROR(__xludf.DUMMYFUNCTION("""COMPUTED_VALUE"""),"")</f>
        <v/>
      </c>
      <c r="F4" s="97" t="str">
        <f ca="1">IFERROR(__xludf.DUMMYFUNCTION("""COMPUTED_VALUE"""),"13. juuni 2020. a.")</f>
        <v>13. juuni 2020. a.</v>
      </c>
      <c r="G4" s="97"/>
      <c r="H4" s="77" t="str">
        <f ca="1">IFERROR(__xludf.DUMMYFUNCTION("""COMPUTED_VALUE"""),"")</f>
        <v/>
      </c>
      <c r="I4" s="4" t="str">
        <f ca="1">IFERROR(__xludf.DUMMYFUNCTION("""COMPUTED_VALUE"""),"")</f>
        <v/>
      </c>
      <c r="J4" s="4" t="str">
        <f ca="1">IFERROR(__xludf.DUMMYFUNCTION("""COMPUTED_VALUE"""),"")</f>
        <v/>
      </c>
      <c r="K4" s="4" t="str">
        <f ca="1">IFERROR(__xludf.DUMMYFUNCTION("""COMPUTED_VALUE"""),"")</f>
        <v/>
      </c>
      <c r="L4" s="4" t="str">
        <f ca="1">IFERROR(__xludf.DUMMYFUNCTION("""COMPUTED_VALUE"""),"")</f>
        <v/>
      </c>
      <c r="M4" s="4" t="str">
        <f ca="1">IFERROR(__xludf.DUMMYFUNCTION("""COMPUTED_VALUE"""),"")</f>
        <v/>
      </c>
      <c r="N4" s="4" t="str">
        <f ca="1">IFERROR(__xludf.DUMMYFUNCTION("""COMPUTED_VALUE"""),"")</f>
        <v/>
      </c>
    </row>
    <row r="5" spans="1:14" ht="20.100000000000001" customHeight="1" x14ac:dyDescent="0.35">
      <c r="A5" s="80" t="str">
        <f ca="1">IFERROR(__xludf.DUMMYFUNCTION("""COMPUTED_VALUE"""),"VÕISTKONDLIK ARVESTUS")</f>
        <v>VÕISTKONDLIK ARVESTUS</v>
      </c>
      <c r="B5" s="81" t="str">
        <f ca="1">IFERROR(__xludf.DUMMYFUNCTION("""COMPUTED_VALUE"""),"")</f>
        <v/>
      </c>
      <c r="C5" s="81" t="str">
        <f ca="1">IFERROR(__xludf.DUMMYFUNCTION("""COMPUTED_VALUE"""),"")</f>
        <v/>
      </c>
      <c r="D5" s="81" t="str">
        <f ca="1">IFERROR(__xludf.DUMMYFUNCTION("""COMPUTED_VALUE"""),"")</f>
        <v/>
      </c>
      <c r="E5" s="81" t="str">
        <f ca="1">IFERROR(__xludf.DUMMYFUNCTION("""COMPUTED_VALUE"""),"")</f>
        <v/>
      </c>
      <c r="F5" s="81" t="str">
        <f ca="1">IFERROR(__xludf.DUMMYFUNCTION("""COMPUTED_VALUE"""),"")</f>
        <v/>
      </c>
      <c r="G5" s="81" t="str">
        <f ca="1">IFERROR(__xludf.DUMMYFUNCTION("""COMPUTED_VALUE"""),"")</f>
        <v/>
      </c>
      <c r="H5" s="81" t="str">
        <f ca="1">IFERROR(__xludf.DUMMYFUNCTION("""COMPUTED_VALUE"""),"")</f>
        <v/>
      </c>
      <c r="I5" s="4" t="str">
        <f ca="1">IFERROR(__xludf.DUMMYFUNCTION("""COMPUTED_VALUE"""),"")</f>
        <v/>
      </c>
      <c r="J5" s="4" t="str">
        <f ca="1">IFERROR(__xludf.DUMMYFUNCTION("""COMPUTED_VALUE"""),"")</f>
        <v/>
      </c>
      <c r="K5" s="4" t="str">
        <f ca="1">IFERROR(__xludf.DUMMYFUNCTION("""COMPUTED_VALUE"""),"")</f>
        <v/>
      </c>
      <c r="L5" s="4" t="str">
        <f ca="1">IFERROR(__xludf.DUMMYFUNCTION("""COMPUTED_VALUE"""),"")</f>
        <v/>
      </c>
      <c r="M5" s="4" t="str">
        <f ca="1">IFERROR(__xludf.DUMMYFUNCTION("""COMPUTED_VALUE"""),"")</f>
        <v/>
      </c>
      <c r="N5" s="4" t="str">
        <f ca="1">IFERROR(__xludf.DUMMYFUNCTION("""COMPUTED_VALUE"""),"")</f>
        <v/>
      </c>
    </row>
    <row r="6" spans="1:14" ht="20.100000000000001" customHeight="1" x14ac:dyDescent="0.35">
      <c r="A6" s="74" t="str">
        <f ca="1">IFERROR(__xludf.DUMMYFUNCTION("""COMPUTED_VALUE"""),"")</f>
        <v/>
      </c>
      <c r="B6" s="82" t="str">
        <f ca="1">IFERROR(__xludf.DUMMYFUNCTION("""COMPUTED_VALUE"""),"")</f>
        <v/>
      </c>
      <c r="C6" s="82" t="str">
        <f ca="1">IFERROR(__xludf.DUMMYFUNCTION("""COMPUTED_VALUE"""),"")</f>
        <v/>
      </c>
      <c r="D6" s="83" t="str">
        <f ca="1">IFERROR(__xludf.DUMMYFUNCTION("""COMPUTED_VALUE"""),"")</f>
        <v/>
      </c>
      <c r="E6" s="75"/>
      <c r="F6" s="75"/>
      <c r="G6" s="82" t="str">
        <f ca="1">IFERROR(__xludf.DUMMYFUNCTION("""COMPUTED_VALUE"""),"")</f>
        <v/>
      </c>
      <c r="H6" s="82" t="str">
        <f ca="1">IFERROR(__xludf.DUMMYFUNCTION("""COMPUTED_VALUE"""),"")</f>
        <v/>
      </c>
      <c r="I6" s="4" t="str">
        <f ca="1">IFERROR(__xludf.DUMMYFUNCTION("""COMPUTED_VALUE"""),"")</f>
        <v/>
      </c>
      <c r="J6" s="4" t="str">
        <f ca="1">IFERROR(__xludf.DUMMYFUNCTION("""COMPUTED_VALUE"""),"")</f>
        <v/>
      </c>
      <c r="K6" s="4" t="str">
        <f ca="1">IFERROR(__xludf.DUMMYFUNCTION("""COMPUTED_VALUE"""),"")</f>
        <v/>
      </c>
      <c r="L6" s="4" t="str">
        <f ca="1">IFERROR(__xludf.DUMMYFUNCTION("""COMPUTED_VALUE"""),"")</f>
        <v/>
      </c>
      <c r="M6" s="4" t="str">
        <f ca="1">IFERROR(__xludf.DUMMYFUNCTION("""COMPUTED_VALUE"""),"")</f>
        <v/>
      </c>
      <c r="N6" s="4" t="str">
        <f ca="1">IFERROR(__xludf.DUMMYFUNCTION("""COMPUTED_VALUE"""),"")</f>
        <v/>
      </c>
    </row>
    <row r="7" spans="1:14" ht="20.100000000000001" customHeight="1" x14ac:dyDescent="0.35">
      <c r="A7" s="75"/>
      <c r="B7" s="75"/>
      <c r="C7" s="75"/>
      <c r="D7" s="84" t="str">
        <f ca="1">IFERROR(__xludf.DUMMYFUNCTION("""COMPUTED_VALUE"""),"")</f>
        <v/>
      </c>
      <c r="E7" s="84" t="str">
        <f ca="1">IFERROR(__xludf.DUMMYFUNCTION("""COMPUTED_VALUE"""),"")</f>
        <v/>
      </c>
      <c r="F7" s="84" t="str">
        <f ca="1">IFERROR(__xludf.DUMMYFUNCTION("""COMPUTED_VALUE"""),"")</f>
        <v/>
      </c>
      <c r="G7" s="75"/>
      <c r="H7" s="75"/>
      <c r="I7" s="4" t="str">
        <f ca="1">IFERROR(__xludf.DUMMYFUNCTION("""COMPUTED_VALUE"""),"")</f>
        <v/>
      </c>
      <c r="J7" s="4" t="str">
        <f ca="1">IFERROR(__xludf.DUMMYFUNCTION("""COMPUTED_VALUE"""),"")</f>
        <v/>
      </c>
      <c r="K7" s="4" t="str">
        <f ca="1">IFERROR(__xludf.DUMMYFUNCTION("""COMPUTED_VALUE"""),"")</f>
        <v/>
      </c>
      <c r="L7" s="4" t="str">
        <f ca="1">IFERROR(__xludf.DUMMYFUNCTION("""COMPUTED_VALUE"""),"")</f>
        <v/>
      </c>
      <c r="M7" s="4" t="str">
        <f ca="1">IFERROR(__xludf.DUMMYFUNCTION("""COMPUTED_VALUE"""),"")</f>
        <v/>
      </c>
      <c r="N7" s="4" t="str">
        <f ca="1">IFERROR(__xludf.DUMMYFUNCTION("""COMPUTED_VALUE"""),"")</f>
        <v/>
      </c>
    </row>
    <row r="8" spans="1:14" ht="20.100000000000001" customHeight="1" x14ac:dyDescent="0.35">
      <c r="A8" s="85" t="s">
        <v>308</v>
      </c>
      <c r="B8" s="86" t="str">
        <f ca="1">IFERROR(__xludf.DUMMYFUNCTION("""COMPUTED_VALUE"""),"PUNKTID")</f>
        <v>PUNKTID</v>
      </c>
      <c r="C8" s="87"/>
      <c r="D8" s="87"/>
      <c r="E8" s="88"/>
      <c r="F8" s="89" t="str">
        <f ca="1">IFERROR(__xludf.DUMMYFUNCTION("""COMPUTED_VALUE"""),"Kokku")</f>
        <v>Kokku</v>
      </c>
      <c r="G8" s="89" t="str">
        <f ca="1">IFERROR(__xludf.DUMMYFUNCTION("""COMPUTED_VALUE"""),"Koht")</f>
        <v>Koht</v>
      </c>
      <c r="H8" s="84" t="str">
        <f ca="1">IFERROR(__xludf.DUMMYFUNCTION("""COMPUTED_VALUE"""),"")</f>
        <v/>
      </c>
      <c r="I8" s="4" t="str">
        <f ca="1">IFERROR(__xludf.DUMMYFUNCTION("""COMPUTED_VALUE"""),"")</f>
        <v/>
      </c>
      <c r="J8" s="4" t="str">
        <f ca="1">IFERROR(__xludf.DUMMYFUNCTION("""COMPUTED_VALUE"""),"")</f>
        <v/>
      </c>
      <c r="K8" s="4" t="str">
        <f ca="1">IFERROR(__xludf.DUMMYFUNCTION("""COMPUTED_VALUE"""),"")</f>
        <v/>
      </c>
      <c r="L8" s="4" t="str">
        <f ca="1">IFERROR(__xludf.DUMMYFUNCTION("""COMPUTED_VALUE"""),"")</f>
        <v/>
      </c>
      <c r="M8" s="4" t="str">
        <f ca="1">IFERROR(__xludf.DUMMYFUNCTION("""COMPUTED_VALUE"""),"")</f>
        <v/>
      </c>
      <c r="N8" s="4" t="str">
        <f ca="1">IFERROR(__xludf.DUMMYFUNCTION("""COMPUTED_VALUE"""),"")</f>
        <v/>
      </c>
    </row>
    <row r="9" spans="1:14" ht="20.100000000000001" customHeight="1" x14ac:dyDescent="0.35">
      <c r="A9" s="90"/>
      <c r="B9" s="91" t="str">
        <f ca="1">IFERROR(__xludf.DUMMYFUNCTION("""COMPUTED_VALUE"""),"3 x 10 püss")</f>
        <v>3 x 10 püss</v>
      </c>
      <c r="C9" s="91" t="str">
        <f ca="1">IFERROR(__xludf.DUMMYFUNCTION("""COMPUTED_VALUE"""),"TK püstol")</f>
        <v>TK püstol</v>
      </c>
      <c r="D9" s="91" t="str">
        <f ca="1">IFERROR(__xludf.DUMMYFUNCTION("""COMPUTED_VALUE"""),"VK püstol")</f>
        <v>VK püstol</v>
      </c>
      <c r="E9" s="91" t="str">
        <f ca="1">IFERROR(__xludf.DUMMYFUNCTION("""COMPUTED_VALUE"""),"300 m püss")</f>
        <v>300 m püss</v>
      </c>
      <c r="F9" s="90"/>
      <c r="G9" s="90"/>
      <c r="H9" s="84" t="str">
        <f ca="1">IFERROR(__xludf.DUMMYFUNCTION("""COMPUTED_VALUE"""),"")</f>
        <v/>
      </c>
      <c r="I9" s="4" t="str">
        <f ca="1">IFERROR(__xludf.DUMMYFUNCTION("""COMPUTED_VALUE"""),"")</f>
        <v/>
      </c>
      <c r="J9" s="4" t="str">
        <f ca="1">IFERROR(__xludf.DUMMYFUNCTION("""COMPUTED_VALUE"""),"")</f>
        <v/>
      </c>
      <c r="K9" s="4" t="str">
        <f ca="1">IFERROR(__xludf.DUMMYFUNCTION("""COMPUTED_VALUE"""),"")</f>
        <v/>
      </c>
      <c r="L9" s="4" t="str">
        <f ca="1">IFERROR(__xludf.DUMMYFUNCTION("""COMPUTED_VALUE"""),"")</f>
        <v/>
      </c>
      <c r="M9" s="4" t="str">
        <f ca="1">IFERROR(__xludf.DUMMYFUNCTION("""COMPUTED_VALUE"""),"")</f>
        <v/>
      </c>
      <c r="N9" s="4" t="str">
        <f ca="1">IFERROR(__xludf.DUMMYFUNCTION("""COMPUTED_VALUE"""),"")</f>
        <v/>
      </c>
    </row>
    <row r="10" spans="1:14" ht="20.100000000000001" customHeight="1" x14ac:dyDescent="0.35">
      <c r="A10" s="92" t="str">
        <f ca="1">IFERROR(__xludf.DUMMYFUNCTION("""COMPUTED_VALUE"""),"Tallinn")</f>
        <v>Tallinn</v>
      </c>
      <c r="B10" s="93">
        <f ca="1">IFERROR(__xludf.DUMMYFUNCTION("""COMPUTED_VALUE"""),545)</f>
        <v>545</v>
      </c>
      <c r="C10" s="93">
        <f ca="1">IFERROR(__xludf.DUMMYFUNCTION("""COMPUTED_VALUE"""),499)</f>
        <v>499</v>
      </c>
      <c r="D10" s="93">
        <f ca="1">IFERROR(__xludf.DUMMYFUNCTION("""COMPUTED_VALUE"""),570)</f>
        <v>570</v>
      </c>
      <c r="E10" s="93">
        <f ca="1">IFERROR(__xludf.DUMMYFUNCTION("""COMPUTED_VALUE"""),480)</f>
        <v>480</v>
      </c>
      <c r="F10" s="93">
        <f ca="1">IFERROR(__xludf.DUMMYFUNCTION("""COMPUTED_VALUE"""),2094)</f>
        <v>2094</v>
      </c>
      <c r="G10" s="93" t="s">
        <v>138</v>
      </c>
      <c r="H10" s="81" t="str">
        <f ca="1">IFERROR(__xludf.DUMMYFUNCTION("""COMPUTED_VALUE"""),"")</f>
        <v/>
      </c>
      <c r="I10" s="4" t="str">
        <f ca="1">IFERROR(__xludf.DUMMYFUNCTION("""COMPUTED_VALUE"""),"")</f>
        <v/>
      </c>
      <c r="J10" s="4" t="str">
        <f ca="1">IFERROR(__xludf.DUMMYFUNCTION("""COMPUTED_VALUE"""),"")</f>
        <v/>
      </c>
      <c r="K10" s="4" t="str">
        <f ca="1">IFERROR(__xludf.DUMMYFUNCTION("""COMPUTED_VALUE"""),"")</f>
        <v/>
      </c>
      <c r="L10" s="4" t="str">
        <f ca="1">IFERROR(__xludf.DUMMYFUNCTION("""COMPUTED_VALUE"""),"")</f>
        <v/>
      </c>
      <c r="M10" s="4" t="str">
        <f ca="1">IFERROR(__xludf.DUMMYFUNCTION("""COMPUTED_VALUE"""),"")</f>
        <v/>
      </c>
      <c r="N10" s="4" t="str">
        <f ca="1">IFERROR(__xludf.DUMMYFUNCTION("""COMPUTED_VALUE"""),"")</f>
        <v/>
      </c>
    </row>
    <row r="11" spans="1:14" ht="20.100000000000001" customHeight="1" x14ac:dyDescent="0.35">
      <c r="A11" s="92" t="str">
        <f ca="1">IFERROR(__xludf.DUMMYFUNCTION("""COMPUTED_VALUE"""),"Alutaguse")</f>
        <v>Alutaguse</v>
      </c>
      <c r="B11" s="93">
        <f ca="1">IFERROR(__xludf.DUMMYFUNCTION("""COMPUTED_VALUE"""),551)</f>
        <v>551</v>
      </c>
      <c r="C11" s="93">
        <f ca="1">IFERROR(__xludf.DUMMYFUNCTION("""COMPUTED_VALUE"""),507)</f>
        <v>507</v>
      </c>
      <c r="D11" s="93">
        <f ca="1">IFERROR(__xludf.DUMMYFUNCTION("""COMPUTED_VALUE"""),520)</f>
        <v>520</v>
      </c>
      <c r="E11" s="93">
        <f ca="1">IFERROR(__xludf.DUMMYFUNCTION("""COMPUTED_VALUE"""),443)</f>
        <v>443</v>
      </c>
      <c r="F11" s="93">
        <f ca="1">IFERROR(__xludf.DUMMYFUNCTION("""COMPUTED_VALUE"""),2021)</f>
        <v>2021</v>
      </c>
      <c r="G11" s="93" t="s">
        <v>139</v>
      </c>
      <c r="H11" s="81" t="str">
        <f ca="1">IFERROR(__xludf.DUMMYFUNCTION("""COMPUTED_VALUE"""),"")</f>
        <v/>
      </c>
      <c r="I11" s="4" t="str">
        <f ca="1">IFERROR(__xludf.DUMMYFUNCTION("""COMPUTED_VALUE"""),"")</f>
        <v/>
      </c>
      <c r="J11" s="4" t="str">
        <f ca="1">IFERROR(__xludf.DUMMYFUNCTION("""COMPUTED_VALUE"""),"")</f>
        <v/>
      </c>
      <c r="K11" s="4" t="str">
        <f ca="1">IFERROR(__xludf.DUMMYFUNCTION("""COMPUTED_VALUE"""),"")</f>
        <v/>
      </c>
      <c r="L11" s="4" t="str">
        <f ca="1">IFERROR(__xludf.DUMMYFUNCTION("""COMPUTED_VALUE"""),"")</f>
        <v/>
      </c>
      <c r="M11" s="4" t="str">
        <f ca="1">IFERROR(__xludf.DUMMYFUNCTION("""COMPUTED_VALUE"""),"")</f>
        <v/>
      </c>
      <c r="N11" s="4" t="str">
        <f ca="1">IFERROR(__xludf.DUMMYFUNCTION("""COMPUTED_VALUE"""),"")</f>
        <v/>
      </c>
    </row>
    <row r="12" spans="1:14" ht="20.100000000000001" customHeight="1" x14ac:dyDescent="0.35">
      <c r="A12" s="92" t="str">
        <f ca="1">IFERROR(__xludf.DUMMYFUNCTION("""COMPUTED_VALUE"""),"Valga")</f>
        <v>Valga</v>
      </c>
      <c r="B12" s="93">
        <f ca="1">IFERROR(__xludf.DUMMYFUNCTION("""COMPUTED_VALUE"""),514)</f>
        <v>514</v>
      </c>
      <c r="C12" s="93">
        <f ca="1">IFERROR(__xludf.DUMMYFUNCTION("""COMPUTED_VALUE"""),491)</f>
        <v>491</v>
      </c>
      <c r="D12" s="93">
        <f ca="1">IFERROR(__xludf.DUMMYFUNCTION("""COMPUTED_VALUE"""),559)</f>
        <v>559</v>
      </c>
      <c r="E12" s="93">
        <f ca="1">IFERROR(__xludf.DUMMYFUNCTION("""COMPUTED_VALUE"""),454)</f>
        <v>454</v>
      </c>
      <c r="F12" s="93">
        <f ca="1">IFERROR(__xludf.DUMMYFUNCTION("""COMPUTED_VALUE"""),2018)</f>
        <v>2018</v>
      </c>
      <c r="G12" s="93" t="s">
        <v>140</v>
      </c>
      <c r="H12" s="81" t="str">
        <f ca="1">IFERROR(__xludf.DUMMYFUNCTION("""COMPUTED_VALUE"""),"")</f>
        <v/>
      </c>
      <c r="I12" s="4" t="str">
        <f ca="1">IFERROR(__xludf.DUMMYFUNCTION("""COMPUTED_VALUE"""),"")</f>
        <v/>
      </c>
      <c r="J12" s="4" t="str">
        <f ca="1">IFERROR(__xludf.DUMMYFUNCTION("""COMPUTED_VALUE"""),"")</f>
        <v/>
      </c>
      <c r="K12" s="4" t="str">
        <f ca="1">IFERROR(__xludf.DUMMYFUNCTION("""COMPUTED_VALUE"""),"")</f>
        <v/>
      </c>
      <c r="L12" s="4" t="str">
        <f ca="1">IFERROR(__xludf.DUMMYFUNCTION("""COMPUTED_VALUE"""),"")</f>
        <v/>
      </c>
      <c r="M12" s="4" t="str">
        <f ca="1">IFERROR(__xludf.DUMMYFUNCTION("""COMPUTED_VALUE"""),"")</f>
        <v/>
      </c>
      <c r="N12" s="4" t="str">
        <f ca="1">IFERROR(__xludf.DUMMYFUNCTION("""COMPUTED_VALUE"""),"")</f>
        <v/>
      </c>
    </row>
    <row r="13" spans="1:14" ht="20.100000000000001" customHeight="1" x14ac:dyDescent="0.35">
      <c r="A13" s="94" t="str">
        <f ca="1">IFERROR(__xludf.DUMMYFUNCTION("""COMPUTED_VALUE"""),"Tartu I")</f>
        <v>Tartu I</v>
      </c>
      <c r="B13" s="95">
        <f ca="1">IFERROR(__xludf.DUMMYFUNCTION("""COMPUTED_VALUE"""),529)</f>
        <v>529</v>
      </c>
      <c r="C13" s="95">
        <f ca="1">IFERROR(__xludf.DUMMYFUNCTION("""COMPUTED_VALUE"""),470)</f>
        <v>470</v>
      </c>
      <c r="D13" s="95">
        <f ca="1">IFERROR(__xludf.DUMMYFUNCTION("""COMPUTED_VALUE"""),566)</f>
        <v>566</v>
      </c>
      <c r="E13" s="95">
        <f ca="1">IFERROR(__xludf.DUMMYFUNCTION("""COMPUTED_VALUE"""),421)</f>
        <v>421</v>
      </c>
      <c r="F13" s="95">
        <f ca="1">IFERROR(__xludf.DUMMYFUNCTION("""COMPUTED_VALUE"""),1986)</f>
        <v>1986</v>
      </c>
      <c r="G13" s="95">
        <f ca="1">IFERROR(__xludf.DUMMYFUNCTION("""COMPUTED_VALUE"""),4)</f>
        <v>4</v>
      </c>
      <c r="H13" s="81" t="str">
        <f ca="1">IFERROR(__xludf.DUMMYFUNCTION("""COMPUTED_VALUE"""),"")</f>
        <v/>
      </c>
      <c r="I13" s="4" t="str">
        <f ca="1">IFERROR(__xludf.DUMMYFUNCTION("""COMPUTED_VALUE"""),"")</f>
        <v/>
      </c>
      <c r="J13" s="4" t="str">
        <f ca="1">IFERROR(__xludf.DUMMYFUNCTION("""COMPUTED_VALUE"""),"")</f>
        <v/>
      </c>
      <c r="K13" s="4" t="str">
        <f ca="1">IFERROR(__xludf.DUMMYFUNCTION("""COMPUTED_VALUE"""),"")</f>
        <v/>
      </c>
      <c r="L13" s="4" t="str">
        <f ca="1">IFERROR(__xludf.DUMMYFUNCTION("""COMPUTED_VALUE"""),"")</f>
        <v/>
      </c>
      <c r="M13" s="4" t="str">
        <f ca="1">IFERROR(__xludf.DUMMYFUNCTION("""COMPUTED_VALUE"""),"")</f>
        <v/>
      </c>
      <c r="N13" s="4" t="str">
        <f ca="1">IFERROR(__xludf.DUMMYFUNCTION("""COMPUTED_VALUE"""),"")</f>
        <v/>
      </c>
    </row>
    <row r="14" spans="1:14" ht="20.100000000000001" customHeight="1" x14ac:dyDescent="0.35">
      <c r="A14" s="94" t="str">
        <f ca="1">IFERROR(__xludf.DUMMYFUNCTION("""COMPUTED_VALUE"""),"Rapla")</f>
        <v>Rapla</v>
      </c>
      <c r="B14" s="95">
        <f ca="1">IFERROR(__xludf.DUMMYFUNCTION("""COMPUTED_VALUE"""),545)</f>
        <v>545</v>
      </c>
      <c r="C14" s="95">
        <f ca="1">IFERROR(__xludf.DUMMYFUNCTION("""COMPUTED_VALUE"""),494)</f>
        <v>494</v>
      </c>
      <c r="D14" s="95">
        <f ca="1">IFERROR(__xludf.DUMMYFUNCTION("""COMPUTED_VALUE"""),554)</f>
        <v>554</v>
      </c>
      <c r="E14" s="95">
        <f ca="1">IFERROR(__xludf.DUMMYFUNCTION("""COMPUTED_VALUE"""),372)</f>
        <v>372</v>
      </c>
      <c r="F14" s="95">
        <f ca="1">IFERROR(__xludf.DUMMYFUNCTION("""COMPUTED_VALUE"""),1965)</f>
        <v>1965</v>
      </c>
      <c r="G14" s="95">
        <f ca="1">IFERROR(__xludf.DUMMYFUNCTION("""COMPUTED_VALUE"""),5)</f>
        <v>5</v>
      </c>
      <c r="H14" s="81" t="str">
        <f ca="1">IFERROR(__xludf.DUMMYFUNCTION("""COMPUTED_VALUE"""),"")</f>
        <v/>
      </c>
      <c r="I14" s="4" t="str">
        <f ca="1">IFERROR(__xludf.DUMMYFUNCTION("""COMPUTED_VALUE"""),"")</f>
        <v/>
      </c>
      <c r="J14" s="4" t="str">
        <f ca="1">IFERROR(__xludf.DUMMYFUNCTION("""COMPUTED_VALUE"""),"")</f>
        <v/>
      </c>
      <c r="K14" s="4" t="str">
        <f ca="1">IFERROR(__xludf.DUMMYFUNCTION("""COMPUTED_VALUE"""),"")</f>
        <v/>
      </c>
      <c r="L14" s="4" t="str">
        <f ca="1">IFERROR(__xludf.DUMMYFUNCTION("""COMPUTED_VALUE"""),"")</f>
        <v/>
      </c>
      <c r="M14" s="4" t="str">
        <f ca="1">IFERROR(__xludf.DUMMYFUNCTION("""COMPUTED_VALUE"""),"")</f>
        <v/>
      </c>
      <c r="N14" s="4" t="str">
        <f ca="1">IFERROR(__xludf.DUMMYFUNCTION("""COMPUTED_VALUE"""),"")</f>
        <v/>
      </c>
    </row>
    <row r="15" spans="1:14" ht="20.100000000000001" customHeight="1" x14ac:dyDescent="0.35">
      <c r="A15" s="94" t="str">
        <f ca="1">IFERROR(__xludf.DUMMYFUNCTION("""COMPUTED_VALUE"""),"Tartu II")</f>
        <v>Tartu II</v>
      </c>
      <c r="B15" s="95">
        <f ca="1">IFERROR(__xludf.DUMMYFUNCTION("""COMPUTED_VALUE"""),510)</f>
        <v>510</v>
      </c>
      <c r="C15" s="95">
        <f ca="1">IFERROR(__xludf.DUMMYFUNCTION("""COMPUTED_VALUE"""),502)</f>
        <v>502</v>
      </c>
      <c r="D15" s="95">
        <f ca="1">IFERROR(__xludf.DUMMYFUNCTION("""COMPUTED_VALUE"""),502)</f>
        <v>502</v>
      </c>
      <c r="E15" s="95">
        <f ca="1">IFERROR(__xludf.DUMMYFUNCTION("""COMPUTED_VALUE"""),408)</f>
        <v>408</v>
      </c>
      <c r="F15" s="95">
        <f ca="1">IFERROR(__xludf.DUMMYFUNCTION("""COMPUTED_VALUE"""),1922)</f>
        <v>1922</v>
      </c>
      <c r="G15" s="95">
        <f ca="1">IFERROR(__xludf.DUMMYFUNCTION("""COMPUTED_VALUE"""),6)</f>
        <v>6</v>
      </c>
      <c r="H15" s="81" t="str">
        <f ca="1">IFERROR(__xludf.DUMMYFUNCTION("""COMPUTED_VALUE"""),"")</f>
        <v/>
      </c>
      <c r="I15" s="4" t="str">
        <f ca="1">IFERROR(__xludf.DUMMYFUNCTION("""COMPUTED_VALUE"""),"")</f>
        <v/>
      </c>
      <c r="J15" s="4" t="str">
        <f ca="1">IFERROR(__xludf.DUMMYFUNCTION("""COMPUTED_VALUE"""),"")</f>
        <v/>
      </c>
      <c r="K15" s="4" t="str">
        <f ca="1">IFERROR(__xludf.DUMMYFUNCTION("""COMPUTED_VALUE"""),"")</f>
        <v/>
      </c>
      <c r="L15" s="4" t="str">
        <f ca="1">IFERROR(__xludf.DUMMYFUNCTION("""COMPUTED_VALUE"""),"")</f>
        <v/>
      </c>
      <c r="M15" s="4" t="str">
        <f ca="1">IFERROR(__xludf.DUMMYFUNCTION("""COMPUTED_VALUE"""),"")</f>
        <v/>
      </c>
      <c r="N15" s="4" t="str">
        <f ca="1">IFERROR(__xludf.DUMMYFUNCTION("""COMPUTED_VALUE"""),"")</f>
        <v/>
      </c>
    </row>
    <row r="16" spans="1:14" ht="20.100000000000001" customHeight="1" x14ac:dyDescent="0.35">
      <c r="A16" s="94" t="str">
        <f ca="1">IFERROR(__xludf.DUMMYFUNCTION("""COMPUTED_VALUE"""),"Viru")</f>
        <v>Viru</v>
      </c>
      <c r="B16" s="95">
        <f ca="1">IFERROR(__xludf.DUMMYFUNCTION("""COMPUTED_VALUE"""),423)</f>
        <v>423</v>
      </c>
      <c r="C16" s="95">
        <f ca="1">IFERROR(__xludf.DUMMYFUNCTION("""COMPUTED_VALUE"""),506)</f>
        <v>506</v>
      </c>
      <c r="D16" s="95">
        <f ca="1">IFERROR(__xludf.DUMMYFUNCTION("""COMPUTED_VALUE"""),532)</f>
        <v>532</v>
      </c>
      <c r="E16" s="95">
        <f ca="1">IFERROR(__xludf.DUMMYFUNCTION("""COMPUTED_VALUE"""),457)</f>
        <v>457</v>
      </c>
      <c r="F16" s="95">
        <f ca="1">IFERROR(__xludf.DUMMYFUNCTION("""COMPUTED_VALUE"""),1918)</f>
        <v>1918</v>
      </c>
      <c r="G16" s="95">
        <f ca="1">IFERROR(__xludf.DUMMYFUNCTION("""COMPUTED_VALUE"""),7)</f>
        <v>7</v>
      </c>
      <c r="H16" s="81" t="str">
        <f ca="1">IFERROR(__xludf.DUMMYFUNCTION("""COMPUTED_VALUE"""),"")</f>
        <v/>
      </c>
      <c r="I16" s="4" t="str">
        <f ca="1">IFERROR(__xludf.DUMMYFUNCTION("""COMPUTED_VALUE"""),"")</f>
        <v/>
      </c>
      <c r="J16" s="4" t="str">
        <f ca="1">IFERROR(__xludf.DUMMYFUNCTION("""COMPUTED_VALUE"""),"")</f>
        <v/>
      </c>
      <c r="K16" s="4" t="str">
        <f ca="1">IFERROR(__xludf.DUMMYFUNCTION("""COMPUTED_VALUE"""),"")</f>
        <v/>
      </c>
      <c r="L16" s="4" t="str">
        <f ca="1">IFERROR(__xludf.DUMMYFUNCTION("""COMPUTED_VALUE"""),"")</f>
        <v/>
      </c>
      <c r="M16" s="4" t="str">
        <f ca="1">IFERROR(__xludf.DUMMYFUNCTION("""COMPUTED_VALUE"""),"")</f>
        <v/>
      </c>
      <c r="N16" s="4" t="str">
        <f ca="1">IFERROR(__xludf.DUMMYFUNCTION("""COMPUTED_VALUE"""),"")</f>
        <v/>
      </c>
    </row>
    <row r="17" spans="1:14" ht="20.100000000000001" customHeight="1" x14ac:dyDescent="0.35">
      <c r="A17" s="94" t="str">
        <f ca="1">IFERROR(__xludf.DUMMYFUNCTION("""COMPUTED_VALUE"""),"TLM staap")</f>
        <v>TLM staap</v>
      </c>
      <c r="B17" s="95">
        <f ca="1">IFERROR(__xludf.DUMMYFUNCTION("""COMPUTED_VALUE"""),551)</f>
        <v>551</v>
      </c>
      <c r="C17" s="95">
        <f ca="1">IFERROR(__xludf.DUMMYFUNCTION("""COMPUTED_VALUE"""),452)</f>
        <v>452</v>
      </c>
      <c r="D17" s="95">
        <f ca="1">IFERROR(__xludf.DUMMYFUNCTION("""COMPUTED_VALUE"""),550)</f>
        <v>550</v>
      </c>
      <c r="E17" s="95">
        <f ca="1">IFERROR(__xludf.DUMMYFUNCTION("""COMPUTED_VALUE"""),342)</f>
        <v>342</v>
      </c>
      <c r="F17" s="95">
        <f ca="1">IFERROR(__xludf.DUMMYFUNCTION("""COMPUTED_VALUE"""),1895)</f>
        <v>1895</v>
      </c>
      <c r="G17" s="95">
        <f ca="1">IFERROR(__xludf.DUMMYFUNCTION("""COMPUTED_VALUE"""),8)</f>
        <v>8</v>
      </c>
      <c r="H17" s="81" t="str">
        <f ca="1">IFERROR(__xludf.DUMMYFUNCTION("""COMPUTED_VALUE"""),"")</f>
        <v/>
      </c>
      <c r="I17" s="4" t="str">
        <f ca="1">IFERROR(__xludf.DUMMYFUNCTION("""COMPUTED_VALUE"""),"")</f>
        <v/>
      </c>
      <c r="J17" s="4" t="str">
        <f ca="1">IFERROR(__xludf.DUMMYFUNCTION("""COMPUTED_VALUE"""),"")</f>
        <v/>
      </c>
      <c r="K17" s="4" t="str">
        <f ca="1">IFERROR(__xludf.DUMMYFUNCTION("""COMPUTED_VALUE"""),"")</f>
        <v/>
      </c>
      <c r="L17" s="4" t="str">
        <f ca="1">IFERROR(__xludf.DUMMYFUNCTION("""COMPUTED_VALUE"""),"")</f>
        <v/>
      </c>
      <c r="M17" s="4" t="str">
        <f ca="1">IFERROR(__xludf.DUMMYFUNCTION("""COMPUTED_VALUE"""),"")</f>
        <v/>
      </c>
      <c r="N17" s="4" t="str">
        <f ca="1">IFERROR(__xludf.DUMMYFUNCTION("""COMPUTED_VALUE"""),"")</f>
        <v/>
      </c>
    </row>
    <row r="18" spans="1:14" ht="20.100000000000001" customHeight="1" x14ac:dyDescent="0.35">
      <c r="A18" s="94" t="str">
        <f ca="1">IFERROR(__xludf.DUMMYFUNCTION("""COMPUTED_VALUE"""),"Võru")</f>
        <v>Võru</v>
      </c>
      <c r="B18" s="95">
        <f ca="1">IFERROR(__xludf.DUMMYFUNCTION("""COMPUTED_VALUE"""),531)</f>
        <v>531</v>
      </c>
      <c r="C18" s="95">
        <f ca="1">IFERROR(__xludf.DUMMYFUNCTION("""COMPUTED_VALUE"""),473)</f>
        <v>473</v>
      </c>
      <c r="D18" s="95">
        <f ca="1">IFERROR(__xludf.DUMMYFUNCTION("""COMPUTED_VALUE"""),497)</f>
        <v>497</v>
      </c>
      <c r="E18" s="95">
        <f ca="1">IFERROR(__xludf.DUMMYFUNCTION("""COMPUTED_VALUE"""),357)</f>
        <v>357</v>
      </c>
      <c r="F18" s="95">
        <f ca="1">IFERROR(__xludf.DUMMYFUNCTION("""COMPUTED_VALUE"""),1858)</f>
        <v>1858</v>
      </c>
      <c r="G18" s="95">
        <f ca="1">IFERROR(__xludf.DUMMYFUNCTION("""COMPUTED_VALUE"""),9)</f>
        <v>9</v>
      </c>
      <c r="H18" s="81" t="str">
        <f ca="1">IFERROR(__xludf.DUMMYFUNCTION("""COMPUTED_VALUE"""),"")</f>
        <v/>
      </c>
      <c r="I18" s="4" t="str">
        <f ca="1">IFERROR(__xludf.DUMMYFUNCTION("""COMPUTED_VALUE"""),"")</f>
        <v/>
      </c>
      <c r="J18" s="4" t="str">
        <f ca="1">IFERROR(__xludf.DUMMYFUNCTION("""COMPUTED_VALUE"""),"")</f>
        <v/>
      </c>
      <c r="K18" s="4" t="str">
        <f ca="1">IFERROR(__xludf.DUMMYFUNCTION("""COMPUTED_VALUE"""),"")</f>
        <v/>
      </c>
      <c r="L18" s="4" t="str">
        <f ca="1">IFERROR(__xludf.DUMMYFUNCTION("""COMPUTED_VALUE"""),"")</f>
        <v/>
      </c>
      <c r="M18" s="4" t="str">
        <f ca="1">IFERROR(__xludf.DUMMYFUNCTION("""COMPUTED_VALUE"""),"")</f>
        <v/>
      </c>
      <c r="N18" s="4" t="str">
        <f ca="1">IFERROR(__xludf.DUMMYFUNCTION("""COMPUTED_VALUE"""),"")</f>
        <v/>
      </c>
    </row>
    <row r="19" spans="1:14" ht="20.100000000000001" customHeight="1" x14ac:dyDescent="0.35">
      <c r="A19" s="94" t="str">
        <f ca="1">IFERROR(__xludf.DUMMYFUNCTION("""COMPUTED_VALUE"""),"Sakala")</f>
        <v>Sakala</v>
      </c>
      <c r="B19" s="95">
        <f ca="1">IFERROR(__xludf.DUMMYFUNCTION("""COMPUTED_VALUE"""),339)</f>
        <v>339</v>
      </c>
      <c r="C19" s="95">
        <f ca="1">IFERROR(__xludf.DUMMYFUNCTION("""COMPUTED_VALUE"""),474)</f>
        <v>474</v>
      </c>
      <c r="D19" s="95">
        <f ca="1">IFERROR(__xludf.DUMMYFUNCTION("""COMPUTED_VALUE"""),559)</f>
        <v>559</v>
      </c>
      <c r="E19" s="95">
        <f ca="1">IFERROR(__xludf.DUMMYFUNCTION("""COMPUTED_VALUE"""),434)</f>
        <v>434</v>
      </c>
      <c r="F19" s="95">
        <f ca="1">IFERROR(__xludf.DUMMYFUNCTION("""COMPUTED_VALUE"""),1806)</f>
        <v>1806</v>
      </c>
      <c r="G19" s="95">
        <f ca="1">IFERROR(__xludf.DUMMYFUNCTION("""COMPUTED_VALUE"""),10)</f>
        <v>10</v>
      </c>
      <c r="H19" s="81" t="str">
        <f ca="1">IFERROR(__xludf.DUMMYFUNCTION("""COMPUTED_VALUE"""),"")</f>
        <v/>
      </c>
      <c r="I19" s="4" t="str">
        <f ca="1">IFERROR(__xludf.DUMMYFUNCTION("""COMPUTED_VALUE"""),"")</f>
        <v/>
      </c>
      <c r="J19" s="4" t="str">
        <f ca="1">IFERROR(__xludf.DUMMYFUNCTION("""COMPUTED_VALUE"""),"")</f>
        <v/>
      </c>
      <c r="K19" s="4" t="str">
        <f ca="1">IFERROR(__xludf.DUMMYFUNCTION("""COMPUTED_VALUE"""),"")</f>
        <v/>
      </c>
      <c r="L19" s="4" t="str">
        <f ca="1">IFERROR(__xludf.DUMMYFUNCTION("""COMPUTED_VALUE"""),"")</f>
        <v/>
      </c>
      <c r="M19" s="4" t="str">
        <f ca="1">IFERROR(__xludf.DUMMYFUNCTION("""COMPUTED_VALUE"""),"")</f>
        <v/>
      </c>
      <c r="N19" s="4" t="str">
        <f ca="1">IFERROR(__xludf.DUMMYFUNCTION("""COMPUTED_VALUE"""),"")</f>
        <v/>
      </c>
    </row>
    <row r="20" spans="1:14" ht="20.100000000000001" customHeight="1" x14ac:dyDescent="0.35">
      <c r="A20" s="94" t="str">
        <f ca="1">IFERROR(__xludf.DUMMYFUNCTION("""COMPUTED_VALUE"""),"KKÜ")</f>
        <v>KKÜ</v>
      </c>
      <c r="B20" s="95">
        <f ca="1">IFERROR(__xludf.DUMMYFUNCTION("""COMPUTED_VALUE"""),457)</f>
        <v>457</v>
      </c>
      <c r="C20" s="95">
        <f ca="1">IFERROR(__xludf.DUMMYFUNCTION("""COMPUTED_VALUE"""),461)</f>
        <v>461</v>
      </c>
      <c r="D20" s="95">
        <f ca="1">IFERROR(__xludf.DUMMYFUNCTION("""COMPUTED_VALUE"""),525)</f>
        <v>525</v>
      </c>
      <c r="E20" s="95">
        <f ca="1">IFERROR(__xludf.DUMMYFUNCTION("""COMPUTED_VALUE"""),314)</f>
        <v>314</v>
      </c>
      <c r="F20" s="95">
        <f ca="1">IFERROR(__xludf.DUMMYFUNCTION("""COMPUTED_VALUE"""),1757)</f>
        <v>1757</v>
      </c>
      <c r="G20" s="95">
        <f ca="1">IFERROR(__xludf.DUMMYFUNCTION("""COMPUTED_VALUE"""),11)</f>
        <v>11</v>
      </c>
      <c r="H20" s="81" t="str">
        <f ca="1">IFERROR(__xludf.DUMMYFUNCTION("""COMPUTED_VALUE"""),"")</f>
        <v/>
      </c>
      <c r="I20" s="4" t="str">
        <f ca="1">IFERROR(__xludf.DUMMYFUNCTION("""COMPUTED_VALUE"""),"")</f>
        <v/>
      </c>
      <c r="J20" s="4" t="str">
        <f ca="1">IFERROR(__xludf.DUMMYFUNCTION("""COMPUTED_VALUE"""),"")</f>
        <v/>
      </c>
      <c r="K20" s="4" t="str">
        <f ca="1">IFERROR(__xludf.DUMMYFUNCTION("""COMPUTED_VALUE"""),"")</f>
        <v/>
      </c>
      <c r="L20" s="4" t="str">
        <f ca="1">IFERROR(__xludf.DUMMYFUNCTION("""COMPUTED_VALUE"""),"")</f>
        <v/>
      </c>
      <c r="M20" s="4" t="str">
        <f ca="1">IFERROR(__xludf.DUMMYFUNCTION("""COMPUTED_VALUE"""),"")</f>
        <v/>
      </c>
      <c r="N20" s="4" t="str">
        <f ca="1">IFERROR(__xludf.DUMMYFUNCTION("""COMPUTED_VALUE"""),"")</f>
        <v/>
      </c>
    </row>
    <row r="21" spans="1:14" ht="20.100000000000001" customHeight="1" x14ac:dyDescent="0.35">
      <c r="A21" s="94" t="str">
        <f ca="1">IFERROR(__xludf.DUMMYFUNCTION("""COMPUTED_VALUE"""),"Järva")</f>
        <v>Järva</v>
      </c>
      <c r="B21" s="95">
        <f ca="1">IFERROR(__xludf.DUMMYFUNCTION("""COMPUTED_VALUE"""),340)</f>
        <v>340</v>
      </c>
      <c r="C21" s="95">
        <f ca="1">IFERROR(__xludf.DUMMYFUNCTION("""COMPUTED_VALUE"""),492)</f>
        <v>492</v>
      </c>
      <c r="D21" s="95">
        <f ca="1">IFERROR(__xludf.DUMMYFUNCTION("""COMPUTED_VALUE"""),566)</f>
        <v>566</v>
      </c>
      <c r="E21" s="95">
        <f ca="1">IFERROR(__xludf.DUMMYFUNCTION("""COMPUTED_VALUE"""),342)</f>
        <v>342</v>
      </c>
      <c r="F21" s="95">
        <f ca="1">IFERROR(__xludf.DUMMYFUNCTION("""COMPUTED_VALUE"""),1740)</f>
        <v>1740</v>
      </c>
      <c r="G21" s="95">
        <f ca="1">IFERROR(__xludf.DUMMYFUNCTION("""COMPUTED_VALUE"""),12)</f>
        <v>12</v>
      </c>
      <c r="H21" s="81" t="str">
        <f ca="1">IFERROR(__xludf.DUMMYFUNCTION("""COMPUTED_VALUE"""),"")</f>
        <v/>
      </c>
      <c r="I21" s="4" t="str">
        <f ca="1">IFERROR(__xludf.DUMMYFUNCTION("""COMPUTED_VALUE"""),"")</f>
        <v/>
      </c>
      <c r="J21" s="4" t="str">
        <f ca="1">IFERROR(__xludf.DUMMYFUNCTION("""COMPUTED_VALUE"""),"")</f>
        <v/>
      </c>
      <c r="K21" s="4" t="str">
        <f ca="1">IFERROR(__xludf.DUMMYFUNCTION("""COMPUTED_VALUE"""),"")</f>
        <v/>
      </c>
      <c r="L21" s="4" t="str">
        <f ca="1">IFERROR(__xludf.DUMMYFUNCTION("""COMPUTED_VALUE"""),"")</f>
        <v/>
      </c>
      <c r="M21" s="4" t="str">
        <f ca="1">IFERROR(__xludf.DUMMYFUNCTION("""COMPUTED_VALUE"""),"")</f>
        <v/>
      </c>
      <c r="N21" s="4" t="str">
        <f ca="1">IFERROR(__xludf.DUMMYFUNCTION("""COMPUTED_VALUE"""),"")</f>
        <v/>
      </c>
    </row>
    <row r="22" spans="1:14" ht="20.100000000000001" customHeight="1" x14ac:dyDescent="0.35">
      <c r="A22" s="94" t="str">
        <f ca="1">IFERROR(__xludf.DUMMYFUNCTION("""COMPUTED_VALUE"""),"Lääne")</f>
        <v>Lääne</v>
      </c>
      <c r="B22" s="95">
        <f ca="1">IFERROR(__xludf.DUMMYFUNCTION("""COMPUTED_VALUE"""),476)</f>
        <v>476</v>
      </c>
      <c r="C22" s="95">
        <f ca="1">IFERROR(__xludf.DUMMYFUNCTION("""COMPUTED_VALUE"""),366)</f>
        <v>366</v>
      </c>
      <c r="D22" s="95">
        <f ca="1">IFERROR(__xludf.DUMMYFUNCTION("""COMPUTED_VALUE"""),532)</f>
        <v>532</v>
      </c>
      <c r="E22" s="95">
        <f ca="1">IFERROR(__xludf.DUMMYFUNCTION("""COMPUTED_VALUE"""),296)</f>
        <v>296</v>
      </c>
      <c r="F22" s="95">
        <f ca="1">IFERROR(__xludf.DUMMYFUNCTION("""COMPUTED_VALUE"""),1670)</f>
        <v>1670</v>
      </c>
      <c r="G22" s="95">
        <f ca="1">IFERROR(__xludf.DUMMYFUNCTION("""COMPUTED_VALUE"""),13)</f>
        <v>13</v>
      </c>
      <c r="H22" s="81" t="str">
        <f ca="1">IFERROR(__xludf.DUMMYFUNCTION("""COMPUTED_VALUE"""),"")</f>
        <v/>
      </c>
      <c r="I22" s="4" t="str">
        <f ca="1">IFERROR(__xludf.DUMMYFUNCTION("""COMPUTED_VALUE"""),"")</f>
        <v/>
      </c>
      <c r="J22" s="4" t="str">
        <f ca="1">IFERROR(__xludf.DUMMYFUNCTION("""COMPUTED_VALUE"""),"")</f>
        <v/>
      </c>
      <c r="K22" s="4" t="str">
        <f ca="1">IFERROR(__xludf.DUMMYFUNCTION("""COMPUTED_VALUE"""),"")</f>
        <v/>
      </c>
      <c r="L22" s="4" t="str">
        <f ca="1">IFERROR(__xludf.DUMMYFUNCTION("""COMPUTED_VALUE"""),"")</f>
        <v/>
      </c>
      <c r="M22" s="4" t="str">
        <f ca="1">IFERROR(__xludf.DUMMYFUNCTION("""COMPUTED_VALUE"""),"")</f>
        <v/>
      </c>
      <c r="N22" s="4" t="str">
        <f ca="1">IFERROR(__xludf.DUMMYFUNCTION("""COMPUTED_VALUE"""),"")</f>
        <v/>
      </c>
    </row>
    <row r="23" spans="1:14" ht="20.100000000000001" customHeight="1" x14ac:dyDescent="0.35">
      <c r="A23" s="94" t="str">
        <f ca="1">IFERROR(__xludf.DUMMYFUNCTION("""COMPUTED_VALUE"""),"Harju")</f>
        <v>Harju</v>
      </c>
      <c r="B23" s="95">
        <f ca="1">IFERROR(__xludf.DUMMYFUNCTION("""COMPUTED_VALUE"""),281)</f>
        <v>281</v>
      </c>
      <c r="C23" s="95">
        <f ca="1">IFERROR(__xludf.DUMMYFUNCTION("""COMPUTED_VALUE"""),459)</f>
        <v>459</v>
      </c>
      <c r="D23" s="95">
        <f ca="1">IFERROR(__xludf.DUMMYFUNCTION("""COMPUTED_VALUE"""),244)</f>
        <v>244</v>
      </c>
      <c r="E23" s="95">
        <f ca="1">IFERROR(__xludf.DUMMYFUNCTION("""COMPUTED_VALUE"""),344)</f>
        <v>344</v>
      </c>
      <c r="F23" s="95">
        <f ca="1">IFERROR(__xludf.DUMMYFUNCTION("""COMPUTED_VALUE"""),1328)</f>
        <v>1328</v>
      </c>
      <c r="G23" s="95">
        <f ca="1">IFERROR(__xludf.DUMMYFUNCTION("""COMPUTED_VALUE"""),14)</f>
        <v>14</v>
      </c>
      <c r="H23" s="81" t="str">
        <f ca="1">IFERROR(__xludf.DUMMYFUNCTION("""COMPUTED_VALUE"""),"")</f>
        <v/>
      </c>
      <c r="I23" s="4" t="str">
        <f ca="1">IFERROR(__xludf.DUMMYFUNCTION("""COMPUTED_VALUE"""),"")</f>
        <v/>
      </c>
      <c r="J23" s="4" t="str">
        <f ca="1">IFERROR(__xludf.DUMMYFUNCTION("""COMPUTED_VALUE"""),"")</f>
        <v/>
      </c>
      <c r="K23" s="4" t="str">
        <f ca="1">IFERROR(__xludf.DUMMYFUNCTION("""COMPUTED_VALUE"""),"")</f>
        <v/>
      </c>
      <c r="L23" s="4" t="str">
        <f ca="1">IFERROR(__xludf.DUMMYFUNCTION("""COMPUTED_VALUE"""),"")</f>
        <v/>
      </c>
      <c r="M23" s="4" t="str">
        <f ca="1">IFERROR(__xludf.DUMMYFUNCTION("""COMPUTED_VALUE"""),"")</f>
        <v/>
      </c>
      <c r="N23" s="4" t="str">
        <f ca="1">IFERROR(__xludf.DUMMYFUNCTION("""COMPUTED_VALUE"""),"")</f>
        <v/>
      </c>
    </row>
    <row r="24" spans="1:14" ht="20.100000000000001" customHeight="1" x14ac:dyDescent="0.35">
      <c r="A24" s="94" t="str">
        <f ca="1">IFERROR(__xludf.DUMMYFUNCTION("""COMPUTED_VALUE"""),"Jõgeva")</f>
        <v>Jõgeva</v>
      </c>
      <c r="B24" s="95">
        <f ca="1">IFERROR(__xludf.DUMMYFUNCTION("""COMPUTED_VALUE"""),388)</f>
        <v>388</v>
      </c>
      <c r="C24" s="95">
        <f ca="1">IFERROR(__xludf.DUMMYFUNCTION("""COMPUTED_VALUE"""),362)</f>
        <v>362</v>
      </c>
      <c r="D24" s="95">
        <f ca="1">IFERROR(__xludf.DUMMYFUNCTION("""COMPUTED_VALUE"""),368)</f>
        <v>368</v>
      </c>
      <c r="E24" s="95">
        <f ca="1">IFERROR(__xludf.DUMMYFUNCTION("""COMPUTED_VALUE"""),160)</f>
        <v>160</v>
      </c>
      <c r="F24" s="95">
        <f ca="1">IFERROR(__xludf.DUMMYFUNCTION("""COMPUTED_VALUE"""),1278)</f>
        <v>1278</v>
      </c>
      <c r="G24" s="95">
        <f ca="1">IFERROR(__xludf.DUMMYFUNCTION("""COMPUTED_VALUE"""),15)</f>
        <v>15</v>
      </c>
      <c r="H24" s="81" t="str">
        <f ca="1">IFERROR(__xludf.DUMMYFUNCTION("""COMPUTED_VALUE"""),"")</f>
        <v/>
      </c>
      <c r="I24" s="4" t="str">
        <f ca="1">IFERROR(__xludf.DUMMYFUNCTION("""COMPUTED_VALUE"""),"")</f>
        <v/>
      </c>
      <c r="J24" s="4" t="str">
        <f ca="1">IFERROR(__xludf.DUMMYFUNCTION("""COMPUTED_VALUE"""),"")</f>
        <v/>
      </c>
      <c r="K24" s="4" t="str">
        <f ca="1">IFERROR(__xludf.DUMMYFUNCTION("""COMPUTED_VALUE"""),"")</f>
        <v/>
      </c>
      <c r="L24" s="4" t="str">
        <f ca="1">IFERROR(__xludf.DUMMYFUNCTION("""COMPUTED_VALUE"""),"")</f>
        <v/>
      </c>
      <c r="M24" s="4" t="str">
        <f ca="1">IFERROR(__xludf.DUMMYFUNCTION("""COMPUTED_VALUE"""),"")</f>
        <v/>
      </c>
      <c r="N24" s="4" t="str">
        <f ca="1">IFERROR(__xludf.DUMMYFUNCTION("""COMPUTED_VALUE"""),"")</f>
        <v/>
      </c>
    </row>
    <row r="25" spans="1:14" ht="15.75" customHeight="1" x14ac:dyDescent="0.35">
      <c r="A25" s="78"/>
      <c r="B25" s="78"/>
      <c r="C25" s="78"/>
      <c r="D25" s="78"/>
      <c r="E25" s="78"/>
      <c r="F25" s="78"/>
      <c r="G25" s="78"/>
      <c r="H25" s="78"/>
    </row>
  </sheetData>
  <mergeCells count="14">
    <mergeCell ref="A8:A9"/>
    <mergeCell ref="B8:E8"/>
    <mergeCell ref="F8:F9"/>
    <mergeCell ref="G8:G9"/>
    <mergeCell ref="A1:H1"/>
    <mergeCell ref="A4:B4"/>
    <mergeCell ref="A6:A7"/>
    <mergeCell ref="B6:B7"/>
    <mergeCell ref="C6:C7"/>
    <mergeCell ref="D6:F6"/>
    <mergeCell ref="G6:G7"/>
    <mergeCell ref="H6:H7"/>
    <mergeCell ref="F3:G3"/>
    <mergeCell ref="F4:G4"/>
  </mergeCells>
  <printOptions horizontalCentered="1" gridLines="1"/>
  <pageMargins left="0.7" right="0.7" top="0.75" bottom="0.75" header="0" footer="0"/>
  <pageSetup paperSize="9" scale="53" fitToHeight="0" pageOrder="overThenDown" orientation="landscape" cellComments="atEn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Copy of 100m</vt:lpstr>
      <vt:lpstr>Copy of 25m TK</vt:lpstr>
      <vt:lpstr>Copy of 25m VK</vt:lpstr>
      <vt:lpstr>Copy of 300m</vt:lpstr>
      <vt:lpstr>Võistkond</vt:lpstr>
      <vt:lpstr>Võistkond_lühike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Karin Muru</cp:lastModifiedBy>
  <cp:lastPrinted>2020-06-13T14:45:13Z</cp:lastPrinted>
  <dcterms:created xsi:type="dcterms:W3CDTF">2020-06-13T12:30:20Z</dcterms:created>
  <dcterms:modified xsi:type="dcterms:W3CDTF">2020-06-13T14:45:47Z</dcterms:modified>
</cp:coreProperties>
</file>